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<sst xmlns="http://schemas.openxmlformats.org/spreadsheetml/2006/main" count="320" uniqueCount="145">
  <si>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</si>
  <si>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</si>
  <si>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</si>
  <si>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</si>
  <si>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</si>
  <si>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</si>
  <si>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</si>
  <si>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</si>
  <si>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</si>
  <si>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</si>
  <si>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</si>
  <si>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</si>
  <si>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</si>
  <si>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</si>
  <si>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</si>
  <si>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</si>
  <si>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</si>
  <si>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</si>
  <si>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</si>
  <si>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</si>
  <si>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</si>
  <si>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</si>
  <si>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</si>
  <si>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</si>
  <si>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</si>
  <si>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</si>
  <si>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</si>
  <si>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</si>
  <si>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</si>
  <si>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</si>
  <si>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</si>
  <si>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</si>
  <si>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</si>
  <si>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</si>
  <si>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</si>
  <si>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</si>
  <si>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</si>
  <si>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</si>
  <si>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</si>
  <si>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</si>
  <si>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</si>
  <si>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</si>
  <si>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</si>
  <si>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</si>
  <si>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</si>
  <si>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</si>
  <si>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</si>
  <si>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</si>
  <si>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</si>
  <si>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</si>
  <si>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</si>
  <si>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</si>
  <si>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</si>
  <si>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</si>
  <si>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</si>
  <si>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801 20215001 10 0000 151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</si>
  <si>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</si>
  <si>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</si>
  <si>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</si>
  <si>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</si>
  <si>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</si>
  <si>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</si>
  <si>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</si>
  <si>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</si>
  <si>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</si>
  <si>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</si>
  <si>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</si>
  <si>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</si>
  <si>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</si>
  <si>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</si>
  <si>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</si>
  <si>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</si>
  <si>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</si>
  <si>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</si>
  <si>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</si>
  <si>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</si>
  <si>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Уплата иных платежей</t>
  </si>
  <si>
    <t>801 0104 990А000110 853</t>
  </si>
  <si>
    <t>801 0104 990А000190 121</t>
  </si>
  <si>
    <t>801 0104 990А000190 129</t>
  </si>
  <si>
    <t>Резервные средства</t>
  </si>
  <si>
    <t>801 0111 990000Ш000 870</t>
  </si>
  <si>
    <t>801 0113 990Ц000190 121</t>
  </si>
  <si>
    <t>Иные выплаты персоналу государственных (муниципальных) органов, за исключением фонда оплаты труда</t>
  </si>
  <si>
    <t>801 0113 990Ц000190 122</t>
  </si>
  <si>
    <t>801 0113 990Ц000190 129</t>
  </si>
  <si>
    <t>801 0113 990Ц000190 242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</si>
  <si>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</si>
  <si>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</si>
  <si>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</si>
  <si>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</si>
  <si>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</si>
  <si>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</si>
  <si>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</si>
  <si>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Иные межбюджетные трансферты</t>
  </si>
  <si>
    <t>801 0412 0110103М00 540</t>
  </si>
  <si>
    <t>801 0503 0120101000 244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</si>
  <si>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</si>
  <si>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</si>
  <si>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</si>
  <si>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</si>
  <si>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</si>
  <si>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</si>
  <si>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801 0801 0130101000 242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</si>
  <si>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</si>
  <si>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</si>
  <si>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</si>
  <si>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</si>
  <si>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801 1001 0130201000 321</t>
  </si>
  <si>
    <t>801 1003 0130202000 321</t>
  </si>
  <si>
    <t>801 1105 0130102000 121</t>
  </si>
  <si>
    <t>801 1105 0130102000 129</t>
  </si>
  <si>
    <t>801 1105 0130102000 244</t>
  </si>
  <si>
    <t>801 1105 0130300000 121</t>
  </si>
  <si>
    <t>801 1105 0130300000 129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</si>
  <si>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</si>
  <si>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</si>
  <si>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</si>
  <si>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</si>
  <si>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</si>
  <si>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</si>
  <si>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</si>
  <si>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</si>
  <si>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</si>
  <si>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</si>
  <si>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</si>
  <si>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</si>
  <si>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</si>
  <si>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</si>
  <si>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</si>
  <si>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</si>
  <si>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</si>
  <si>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</si>
  <si>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</si>
  <si>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</si>
  <si>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</si>
  <si>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</si>
  <si>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</si>
  <si>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</si>
  <si>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</si>
  <si>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</si>
  <si>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Усольцева Т. В.</t>
  </si>
  <si>
    <t>(должность)</t>
  </si>
  <si>
    <t>Форма 0503117 с.1</t>
  </si>
  <si>
    <t xml:space="preserve">  06 апреля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</si>
</sst>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67">
      <selection activeCell="A84" sqref="A84:H8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42826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3435540</f>
        <v>3435540</v>
      </c>
      <c r="Q12" s="21"/>
      <c r="R12" s="21"/>
      <c r="S12" s="21">
        <f>833062.65</f>
        <v>833062.65</v>
      </c>
      <c r="T12" s="21"/>
      <c r="U12" s="21"/>
      <c r="V12" s="21"/>
      <c r="W12" s="22">
        <f>2602477.35</f>
        <v>2602477.35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65000</f>
        <v>65000</v>
      </c>
      <c r="Q13" s="25"/>
      <c r="R13" s="25"/>
      <c r="S13" s="25">
        <f>14825.45</f>
        <v>14825.45</v>
      </c>
      <c r="T13" s="25"/>
      <c r="U13" s="25"/>
      <c r="V13" s="25"/>
      <c r="W13" s="26">
        <f>50174.55</f>
        <v>50174.55</v>
      </c>
      <c r="X13" s="26"/>
    </row>
    <row r="14" spans="1:24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8.84</f>
        <v>8.84</v>
      </c>
      <c r="T14" s="25"/>
      <c r="U14" s="25"/>
      <c r="V14" s="25"/>
      <c r="W14" s="26">
        <f>0</f>
        <v>0</v>
      </c>
      <c r="X14" s="26"/>
    </row>
    <row r="15" spans="1:24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7" t="s">
        <v>43</v>
      </c>
      <c r="Q15" s="27"/>
      <c r="R15" s="27"/>
      <c r="S15" s="25">
        <f>108.53</f>
        <v>108.53</v>
      </c>
      <c r="T15" s="25"/>
      <c r="U15" s="25"/>
      <c r="V15" s="25"/>
      <c r="W15" s="26">
        <f>0</f>
        <v>0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470000</f>
        <v>470000</v>
      </c>
      <c r="Q16" s="25"/>
      <c r="R16" s="25"/>
      <c r="S16" s="25">
        <f>109469.1</f>
        <v>109469.1</v>
      </c>
      <c r="T16" s="25"/>
      <c r="U16" s="25"/>
      <c r="V16" s="25"/>
      <c r="W16" s="26">
        <f>360530.9</f>
        <v>360530.9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57000</f>
        <v>57000</v>
      </c>
      <c r="Q17" s="25"/>
      <c r="R17" s="25"/>
      <c r="S17" s="25">
        <f>1347.25</f>
        <v>1347.25</v>
      </c>
      <c r="T17" s="25"/>
      <c r="U17" s="25"/>
      <c r="V17" s="25"/>
      <c r="W17" s="26">
        <f>55652.75</f>
        <v>55652.75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232000</f>
        <v>232000</v>
      </c>
      <c r="Q18" s="25"/>
      <c r="R18" s="25"/>
      <c r="S18" s="25">
        <f>52147.03</f>
        <v>52147.03</v>
      </c>
      <c r="T18" s="25"/>
      <c r="U18" s="25"/>
      <c r="V18" s="25"/>
      <c r="W18" s="26">
        <f>179852.97</f>
        <v>179852.97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18000</f>
        <v>18000</v>
      </c>
      <c r="Q19" s="25"/>
      <c r="R19" s="25"/>
      <c r="S19" s="25">
        <f>5970.45</f>
        <v>5970.45</v>
      </c>
      <c r="T19" s="25"/>
      <c r="U19" s="25"/>
      <c r="V19" s="25"/>
      <c r="W19" s="26">
        <f>12029.55</f>
        <v>12029.55</v>
      </c>
      <c r="X19" s="26"/>
    </row>
    <row r="20" spans="1:24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2532640</f>
        <v>2532640</v>
      </c>
      <c r="Q20" s="25"/>
      <c r="R20" s="25"/>
      <c r="S20" s="25">
        <f>633161</f>
        <v>633161</v>
      </c>
      <c r="T20" s="25"/>
      <c r="U20" s="25"/>
      <c r="V20" s="25"/>
      <c r="W20" s="26">
        <f>1899479</f>
        <v>1899479</v>
      </c>
      <c r="X20" s="26"/>
    </row>
    <row r="21" spans="1:24" s="1" customFormat="1" ht="24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60900</f>
        <v>60900</v>
      </c>
      <c r="Q21" s="25"/>
      <c r="R21" s="25"/>
      <c r="S21" s="25">
        <f>16025</f>
        <v>16025</v>
      </c>
      <c r="T21" s="25"/>
      <c r="U21" s="25"/>
      <c r="V21" s="25"/>
      <c r="W21" s="26">
        <f>44875</f>
        <v>44875</v>
      </c>
      <c r="X21" s="26"/>
    </row>
    <row r="22" spans="1:24" s="1" customFormat="1" ht="13.5" customHeight="1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s="1" customFormat="1" ht="13.5" customHeight="1">
      <c r="A23" s="12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" customFormat="1" ht="34.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 t="s">
        <v>25</v>
      </c>
      <c r="M24" s="13"/>
      <c r="N24" s="13" t="s">
        <v>59</v>
      </c>
      <c r="O24" s="13"/>
      <c r="P24" s="14" t="s">
        <v>27</v>
      </c>
      <c r="Q24" s="14"/>
      <c r="R24" s="14"/>
      <c r="S24" s="14" t="s">
        <v>28</v>
      </c>
      <c r="T24" s="14"/>
      <c r="U24" s="14"/>
      <c r="V24" s="14"/>
      <c r="W24" s="15" t="s">
        <v>29</v>
      </c>
      <c r="X24" s="15"/>
    </row>
    <row r="25" spans="1:24" s="1" customFormat="1" ht="13.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 t="s">
        <v>31</v>
      </c>
      <c r="M25" s="16"/>
      <c r="N25" s="16" t="s">
        <v>32</v>
      </c>
      <c r="O25" s="16"/>
      <c r="P25" s="17" t="s">
        <v>33</v>
      </c>
      <c r="Q25" s="17"/>
      <c r="R25" s="17"/>
      <c r="S25" s="17" t="s">
        <v>34</v>
      </c>
      <c r="T25" s="17"/>
      <c r="U25" s="17"/>
      <c r="V25" s="17"/>
      <c r="W25" s="18" t="s">
        <v>35</v>
      </c>
      <c r="X25" s="18"/>
    </row>
    <row r="26" spans="1:24" s="1" customFormat="1" ht="13.5" customHeight="1">
      <c r="A26" s="19" t="s">
        <v>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 t="s">
        <v>61</v>
      </c>
      <c r="M26" s="20"/>
      <c r="N26" s="20" t="s">
        <v>38</v>
      </c>
      <c r="O26" s="20"/>
      <c r="P26" s="21">
        <f>3973472.21</f>
        <v>3973472.21</v>
      </c>
      <c r="Q26" s="21"/>
      <c r="R26" s="21"/>
      <c r="S26" s="21">
        <f>559642.47</f>
        <v>559642.47</v>
      </c>
      <c r="T26" s="21"/>
      <c r="U26" s="21"/>
      <c r="V26" s="21"/>
      <c r="W26" s="22">
        <f>3413829.74</f>
        <v>3413829.74</v>
      </c>
      <c r="X26" s="22"/>
    </row>
    <row r="27" spans="1:24" s="1" customFormat="1" ht="13.5" customHeight="1">
      <c r="A27" s="29" t="s">
        <v>62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 t="s">
        <v>61</v>
      </c>
      <c r="M27" s="30"/>
      <c r="N27" s="30" t="s">
        <v>63</v>
      </c>
      <c r="O27" s="30"/>
      <c r="P27" s="31">
        <f>342043</f>
        <v>342043</v>
      </c>
      <c r="Q27" s="31"/>
      <c r="R27" s="31"/>
      <c r="S27" s="31">
        <f>29449.7</f>
        <v>29449.7</v>
      </c>
      <c r="T27" s="31"/>
      <c r="U27" s="31"/>
      <c r="V27" s="31"/>
      <c r="W27" s="32">
        <f>312593.3</f>
        <v>312593.3</v>
      </c>
      <c r="X27" s="32"/>
    </row>
    <row r="28" spans="1:24" s="1" customFormat="1" ht="33.75" customHeight="1">
      <c r="A28" s="29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 t="s">
        <v>61</v>
      </c>
      <c r="M28" s="30"/>
      <c r="N28" s="30" t="s">
        <v>65</v>
      </c>
      <c r="O28" s="30"/>
      <c r="P28" s="31">
        <f>103297</f>
        <v>103297</v>
      </c>
      <c r="Q28" s="31"/>
      <c r="R28" s="31"/>
      <c r="S28" s="31">
        <f>8039.76</f>
        <v>8039.76</v>
      </c>
      <c r="T28" s="31"/>
      <c r="U28" s="31"/>
      <c r="V28" s="31"/>
      <c r="W28" s="32">
        <f>95257.24</f>
        <v>95257.24</v>
      </c>
      <c r="X28" s="32"/>
    </row>
    <row r="29" spans="1:24" s="1" customFormat="1" ht="13.5" customHeight="1">
      <c r="A29" s="29" t="s">
        <v>62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 t="s">
        <v>61</v>
      </c>
      <c r="M29" s="30"/>
      <c r="N29" s="30" t="s">
        <v>66</v>
      </c>
      <c r="O29" s="30"/>
      <c r="P29" s="31">
        <f>139800</f>
        <v>139800</v>
      </c>
      <c r="Q29" s="31"/>
      <c r="R29" s="31"/>
      <c r="S29" s="31">
        <f>34251</f>
        <v>34251</v>
      </c>
      <c r="T29" s="31"/>
      <c r="U29" s="31"/>
      <c r="V29" s="31"/>
      <c r="W29" s="32">
        <f>105549</f>
        <v>105549</v>
      </c>
      <c r="X29" s="32"/>
    </row>
    <row r="30" spans="1:24" s="1" customFormat="1" ht="33.75" customHeight="1">
      <c r="A30" s="29" t="s">
        <v>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 t="s">
        <v>61</v>
      </c>
      <c r="M30" s="30"/>
      <c r="N30" s="30" t="s">
        <v>67</v>
      </c>
      <c r="O30" s="30"/>
      <c r="P30" s="31">
        <f>42220</f>
        <v>42220</v>
      </c>
      <c r="Q30" s="31"/>
      <c r="R30" s="31"/>
      <c r="S30" s="31">
        <f>8968.86</f>
        <v>8968.86</v>
      </c>
      <c r="T30" s="31"/>
      <c r="U30" s="31"/>
      <c r="V30" s="31"/>
      <c r="W30" s="32">
        <f>33251.14</f>
        <v>33251.14</v>
      </c>
      <c r="X30" s="32"/>
    </row>
    <row r="31" spans="1:24" s="1" customFormat="1" ht="24" customHeight="1">
      <c r="A31" s="29" t="s">
        <v>68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 t="s">
        <v>61</v>
      </c>
      <c r="M31" s="30"/>
      <c r="N31" s="30" t="s">
        <v>69</v>
      </c>
      <c r="O31" s="30"/>
      <c r="P31" s="31">
        <f>58528</f>
        <v>58528</v>
      </c>
      <c r="Q31" s="31"/>
      <c r="R31" s="31"/>
      <c r="S31" s="31">
        <f>8485.88</f>
        <v>8485.88</v>
      </c>
      <c r="T31" s="31"/>
      <c r="U31" s="31"/>
      <c r="V31" s="31"/>
      <c r="W31" s="32">
        <f>50042.12</f>
        <v>50042.12</v>
      </c>
      <c r="X31" s="32"/>
    </row>
    <row r="32" spans="1:24" s="1" customFormat="1" ht="24" customHeight="1">
      <c r="A32" s="29" t="s">
        <v>70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 t="s">
        <v>61</v>
      </c>
      <c r="M32" s="30"/>
      <c r="N32" s="30" t="s">
        <v>71</v>
      </c>
      <c r="O32" s="30"/>
      <c r="P32" s="31">
        <f>197051</f>
        <v>197051</v>
      </c>
      <c r="Q32" s="31"/>
      <c r="R32" s="31"/>
      <c r="S32" s="31">
        <f>29254.94</f>
        <v>29254.94</v>
      </c>
      <c r="T32" s="31"/>
      <c r="U32" s="31"/>
      <c r="V32" s="31"/>
      <c r="W32" s="32">
        <f>167796.06</f>
        <v>167796.06</v>
      </c>
      <c r="X32" s="32"/>
    </row>
    <row r="33" spans="1:24" s="1" customFormat="1" ht="13.5" customHeight="1">
      <c r="A33" s="29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 t="s">
        <v>61</v>
      </c>
      <c r="M33" s="30"/>
      <c r="N33" s="30" t="s">
        <v>73</v>
      </c>
      <c r="O33" s="30"/>
      <c r="P33" s="31">
        <f>14000</f>
        <v>14000</v>
      </c>
      <c r="Q33" s="31"/>
      <c r="R33" s="31"/>
      <c r="S33" s="33" t="s">
        <v>43</v>
      </c>
      <c r="T33" s="33"/>
      <c r="U33" s="33"/>
      <c r="V33" s="33"/>
      <c r="W33" s="32">
        <f>14000</f>
        <v>14000</v>
      </c>
      <c r="X33" s="32"/>
    </row>
    <row r="34" spans="1:24" s="1" customFormat="1" ht="13.5" customHeight="1">
      <c r="A34" s="29" t="s">
        <v>74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61</v>
      </c>
      <c r="M34" s="30"/>
      <c r="N34" s="30" t="s">
        <v>75</v>
      </c>
      <c r="O34" s="30"/>
      <c r="P34" s="31">
        <f>14274</f>
        <v>14274</v>
      </c>
      <c r="Q34" s="31"/>
      <c r="R34" s="31"/>
      <c r="S34" s="33" t="s">
        <v>43</v>
      </c>
      <c r="T34" s="33"/>
      <c r="U34" s="33"/>
      <c r="V34" s="33"/>
      <c r="W34" s="32">
        <f>14274</f>
        <v>14274</v>
      </c>
      <c r="X34" s="32"/>
    </row>
    <row r="35" spans="1:24" s="1" customFormat="1" ht="13.5" customHeight="1">
      <c r="A35" s="29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 t="s">
        <v>61</v>
      </c>
      <c r="M35" s="30"/>
      <c r="N35" s="30" t="s">
        <v>77</v>
      </c>
      <c r="O35" s="30"/>
      <c r="P35" s="31">
        <f>9000</f>
        <v>9000</v>
      </c>
      <c r="Q35" s="31"/>
      <c r="R35" s="31"/>
      <c r="S35" s="31">
        <f>446.77</f>
        <v>446.77</v>
      </c>
      <c r="T35" s="31"/>
      <c r="U35" s="31"/>
      <c r="V35" s="31"/>
      <c r="W35" s="32">
        <f>8553.23</f>
        <v>8553.23</v>
      </c>
      <c r="X35" s="32"/>
    </row>
    <row r="36" spans="1:24" s="1" customFormat="1" ht="13.5" customHeight="1">
      <c r="A36" s="29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61</v>
      </c>
      <c r="M36" s="30"/>
      <c r="N36" s="30" t="s">
        <v>78</v>
      </c>
      <c r="O36" s="30"/>
      <c r="P36" s="31">
        <f>477009</f>
        <v>477009</v>
      </c>
      <c r="Q36" s="31"/>
      <c r="R36" s="31"/>
      <c r="S36" s="31">
        <f>119216.8</f>
        <v>119216.8</v>
      </c>
      <c r="T36" s="31"/>
      <c r="U36" s="31"/>
      <c r="V36" s="31"/>
      <c r="W36" s="32">
        <f>357792.2</f>
        <v>357792.2</v>
      </c>
      <c r="X36" s="32"/>
    </row>
    <row r="37" spans="1:24" s="1" customFormat="1" ht="33.75" customHeight="1">
      <c r="A37" s="29" t="s">
        <v>64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61</v>
      </c>
      <c r="M37" s="30"/>
      <c r="N37" s="30" t="s">
        <v>79</v>
      </c>
      <c r="O37" s="30"/>
      <c r="P37" s="31">
        <f>144057</f>
        <v>144057</v>
      </c>
      <c r="Q37" s="31"/>
      <c r="R37" s="31"/>
      <c r="S37" s="31">
        <f>60647.9</f>
        <v>60647.9</v>
      </c>
      <c r="T37" s="31"/>
      <c r="U37" s="31"/>
      <c r="V37" s="31"/>
      <c r="W37" s="32">
        <f>83409.1</f>
        <v>83409.1</v>
      </c>
      <c r="X37" s="32"/>
    </row>
    <row r="38" spans="1:24" s="1" customFormat="1" ht="13.5" customHeight="1">
      <c r="A38" s="29" t="s">
        <v>80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61</v>
      </c>
      <c r="M38" s="30"/>
      <c r="N38" s="30" t="s">
        <v>81</v>
      </c>
      <c r="O38" s="30"/>
      <c r="P38" s="31">
        <f>7947</f>
        <v>7947</v>
      </c>
      <c r="Q38" s="31"/>
      <c r="R38" s="31"/>
      <c r="S38" s="33" t="s">
        <v>43</v>
      </c>
      <c r="T38" s="33"/>
      <c r="U38" s="33"/>
      <c r="V38" s="33"/>
      <c r="W38" s="32">
        <f>7947</f>
        <v>7947</v>
      </c>
      <c r="X38" s="32"/>
    </row>
    <row r="39" spans="1:24" s="1" customFormat="1" ht="13.5" customHeight="1">
      <c r="A39" s="29" t="s">
        <v>62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61</v>
      </c>
      <c r="M39" s="30"/>
      <c r="N39" s="30" t="s">
        <v>82</v>
      </c>
      <c r="O39" s="30"/>
      <c r="P39" s="31">
        <f>480286</f>
        <v>480286</v>
      </c>
      <c r="Q39" s="31"/>
      <c r="R39" s="31"/>
      <c r="S39" s="31">
        <f>117370.86</f>
        <v>117370.86</v>
      </c>
      <c r="T39" s="31"/>
      <c r="U39" s="31"/>
      <c r="V39" s="31"/>
      <c r="W39" s="32">
        <f>362915.14</f>
        <v>362915.14</v>
      </c>
      <c r="X39" s="32"/>
    </row>
    <row r="40" spans="1:24" s="1" customFormat="1" ht="24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61</v>
      </c>
      <c r="M40" s="30"/>
      <c r="N40" s="30" t="s">
        <v>84</v>
      </c>
      <c r="O40" s="30"/>
      <c r="P40" s="31">
        <f>7000</f>
        <v>7000</v>
      </c>
      <c r="Q40" s="31"/>
      <c r="R40" s="31"/>
      <c r="S40" s="33" t="s">
        <v>43</v>
      </c>
      <c r="T40" s="33"/>
      <c r="U40" s="33"/>
      <c r="V40" s="33"/>
      <c r="W40" s="32">
        <f>7000</f>
        <v>7000</v>
      </c>
      <c r="X40" s="32"/>
    </row>
    <row r="41" spans="1:24" s="1" customFormat="1" ht="33.75" customHeight="1">
      <c r="A41" s="29" t="s">
        <v>64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61</v>
      </c>
      <c r="M41" s="30"/>
      <c r="N41" s="30" t="s">
        <v>85</v>
      </c>
      <c r="O41" s="30"/>
      <c r="P41" s="31">
        <f>145046</f>
        <v>145046</v>
      </c>
      <c r="Q41" s="31"/>
      <c r="R41" s="31"/>
      <c r="S41" s="31">
        <f>32502.97</f>
        <v>32502.97</v>
      </c>
      <c r="T41" s="31"/>
      <c r="U41" s="31"/>
      <c r="V41" s="31"/>
      <c r="W41" s="32">
        <f>112543.03</f>
        <v>112543.03</v>
      </c>
      <c r="X41" s="32"/>
    </row>
    <row r="42" spans="1:24" s="1" customFormat="1" ht="24" customHeight="1">
      <c r="A42" s="29" t="s">
        <v>68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61</v>
      </c>
      <c r="M42" s="30"/>
      <c r="N42" s="30" t="s">
        <v>86</v>
      </c>
      <c r="O42" s="30"/>
      <c r="P42" s="31">
        <f>66100</f>
        <v>66100</v>
      </c>
      <c r="Q42" s="31"/>
      <c r="R42" s="31"/>
      <c r="S42" s="31">
        <f>5600</f>
        <v>5600</v>
      </c>
      <c r="T42" s="31"/>
      <c r="U42" s="31"/>
      <c r="V42" s="31"/>
      <c r="W42" s="32">
        <f>60500</f>
        <v>60500</v>
      </c>
      <c r="X42" s="32"/>
    </row>
    <row r="43" spans="1:24" s="1" customFormat="1" ht="24" customHeight="1">
      <c r="A43" s="29" t="s">
        <v>70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61</v>
      </c>
      <c r="M43" s="30"/>
      <c r="N43" s="30" t="s">
        <v>87</v>
      </c>
      <c r="O43" s="30"/>
      <c r="P43" s="31">
        <f>265895.21</f>
        <v>265895.21</v>
      </c>
      <c r="Q43" s="31"/>
      <c r="R43" s="31"/>
      <c r="S43" s="31">
        <f>10000</f>
        <v>10000</v>
      </c>
      <c r="T43" s="31"/>
      <c r="U43" s="31"/>
      <c r="V43" s="31"/>
      <c r="W43" s="32">
        <f>255895.21</f>
        <v>255895.21</v>
      </c>
      <c r="X43" s="32"/>
    </row>
    <row r="44" spans="1:24" s="1" customFormat="1" ht="13.5" customHeight="1">
      <c r="A44" s="29" t="s">
        <v>62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61</v>
      </c>
      <c r="M44" s="30"/>
      <c r="N44" s="30" t="s">
        <v>88</v>
      </c>
      <c r="O44" s="30"/>
      <c r="P44" s="31">
        <f>44378</f>
        <v>44378</v>
      </c>
      <c r="Q44" s="31"/>
      <c r="R44" s="31"/>
      <c r="S44" s="31">
        <f>11094.54</f>
        <v>11094.54</v>
      </c>
      <c r="T44" s="31"/>
      <c r="U44" s="31"/>
      <c r="V44" s="31"/>
      <c r="W44" s="32">
        <f>33283.46</f>
        <v>33283.46</v>
      </c>
      <c r="X44" s="32"/>
    </row>
    <row r="45" spans="1:24" s="1" customFormat="1" ht="33.75" customHeight="1">
      <c r="A45" s="29" t="s">
        <v>64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61</v>
      </c>
      <c r="M45" s="30"/>
      <c r="N45" s="30" t="s">
        <v>89</v>
      </c>
      <c r="O45" s="30"/>
      <c r="P45" s="31">
        <f>13402</f>
        <v>13402</v>
      </c>
      <c r="Q45" s="31"/>
      <c r="R45" s="31"/>
      <c r="S45" s="31">
        <f>3350.56</f>
        <v>3350.56</v>
      </c>
      <c r="T45" s="31"/>
      <c r="U45" s="31"/>
      <c r="V45" s="31"/>
      <c r="W45" s="32">
        <f>10051.44</f>
        <v>10051.44</v>
      </c>
      <c r="X45" s="32"/>
    </row>
    <row r="46" spans="1:24" s="1" customFormat="1" ht="24" customHeight="1">
      <c r="A46" s="29" t="s">
        <v>70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61</v>
      </c>
      <c r="M46" s="30"/>
      <c r="N46" s="30" t="s">
        <v>90</v>
      </c>
      <c r="O46" s="30"/>
      <c r="P46" s="31">
        <f>3120</f>
        <v>3120</v>
      </c>
      <c r="Q46" s="31"/>
      <c r="R46" s="31"/>
      <c r="S46" s="33" t="s">
        <v>43</v>
      </c>
      <c r="T46" s="33"/>
      <c r="U46" s="33"/>
      <c r="V46" s="33"/>
      <c r="W46" s="32">
        <f>3120</f>
        <v>3120</v>
      </c>
      <c r="X46" s="32"/>
    </row>
    <row r="47" spans="1:24" s="1" customFormat="1" ht="24" customHeight="1">
      <c r="A47" s="29" t="s">
        <v>70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61</v>
      </c>
      <c r="M47" s="30"/>
      <c r="N47" s="30" t="s">
        <v>91</v>
      </c>
      <c r="O47" s="30"/>
      <c r="P47" s="31">
        <f>18500</f>
        <v>18500</v>
      </c>
      <c r="Q47" s="31"/>
      <c r="R47" s="31"/>
      <c r="S47" s="33" t="s">
        <v>43</v>
      </c>
      <c r="T47" s="33"/>
      <c r="U47" s="33"/>
      <c r="V47" s="33"/>
      <c r="W47" s="32">
        <f>18500</f>
        <v>18500</v>
      </c>
      <c r="X47" s="32"/>
    </row>
    <row r="48" spans="1:24" s="1" customFormat="1" ht="24" customHeight="1">
      <c r="A48" s="29" t="s">
        <v>70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61</v>
      </c>
      <c r="M48" s="30"/>
      <c r="N48" s="30" t="s">
        <v>92</v>
      </c>
      <c r="O48" s="30"/>
      <c r="P48" s="31">
        <f>19000</f>
        <v>19000</v>
      </c>
      <c r="Q48" s="31"/>
      <c r="R48" s="31"/>
      <c r="S48" s="33" t="s">
        <v>43</v>
      </c>
      <c r="T48" s="33"/>
      <c r="U48" s="33"/>
      <c r="V48" s="33"/>
      <c r="W48" s="32">
        <f>19000</f>
        <v>19000</v>
      </c>
      <c r="X48" s="32"/>
    </row>
    <row r="49" spans="1:24" s="1" customFormat="1" ht="24" customHeight="1">
      <c r="A49" s="29" t="s">
        <v>70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61</v>
      </c>
      <c r="M49" s="30"/>
      <c r="N49" s="30" t="s">
        <v>93</v>
      </c>
      <c r="O49" s="30"/>
      <c r="P49" s="31">
        <f>1500</f>
        <v>1500</v>
      </c>
      <c r="Q49" s="31"/>
      <c r="R49" s="31"/>
      <c r="S49" s="33" t="s">
        <v>43</v>
      </c>
      <c r="T49" s="33"/>
      <c r="U49" s="33"/>
      <c r="V49" s="33"/>
      <c r="W49" s="32">
        <f>1500</f>
        <v>1500</v>
      </c>
      <c r="X49" s="32"/>
    </row>
    <row r="50" spans="1:24" s="1" customFormat="1" ht="13.5" customHeight="1">
      <c r="A50" s="29" t="s">
        <v>94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61</v>
      </c>
      <c r="M50" s="30"/>
      <c r="N50" s="30" t="s">
        <v>95</v>
      </c>
      <c r="O50" s="30"/>
      <c r="P50" s="31">
        <f>100</f>
        <v>100</v>
      </c>
      <c r="Q50" s="31"/>
      <c r="R50" s="31"/>
      <c r="S50" s="33" t="s">
        <v>43</v>
      </c>
      <c r="T50" s="33"/>
      <c r="U50" s="33"/>
      <c r="V50" s="33"/>
      <c r="W50" s="32">
        <f>100</f>
        <v>100</v>
      </c>
      <c r="X50" s="32"/>
    </row>
    <row r="51" spans="1:24" s="1" customFormat="1" ht="24" customHeight="1">
      <c r="A51" s="29" t="s">
        <v>70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61</v>
      </c>
      <c r="M51" s="30"/>
      <c r="N51" s="30" t="s">
        <v>96</v>
      </c>
      <c r="O51" s="30"/>
      <c r="P51" s="31">
        <f>128000</f>
        <v>128000</v>
      </c>
      <c r="Q51" s="31"/>
      <c r="R51" s="31"/>
      <c r="S51" s="33" t="s">
        <v>43</v>
      </c>
      <c r="T51" s="33"/>
      <c r="U51" s="33"/>
      <c r="V51" s="33"/>
      <c r="W51" s="32">
        <f>128000</f>
        <v>128000</v>
      </c>
      <c r="X51" s="32"/>
    </row>
    <row r="52" spans="1:24" s="1" customFormat="1" ht="24" customHeight="1">
      <c r="A52" s="29" t="s">
        <v>70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61</v>
      </c>
      <c r="M52" s="30"/>
      <c r="N52" s="30" t="s">
        <v>97</v>
      </c>
      <c r="O52" s="30"/>
      <c r="P52" s="31">
        <f>91150</f>
        <v>91150</v>
      </c>
      <c r="Q52" s="31"/>
      <c r="R52" s="31"/>
      <c r="S52" s="33" t="s">
        <v>43</v>
      </c>
      <c r="T52" s="33"/>
      <c r="U52" s="33"/>
      <c r="V52" s="33"/>
      <c r="W52" s="32">
        <f>91150</f>
        <v>91150</v>
      </c>
      <c r="X52" s="32"/>
    </row>
    <row r="53" spans="1:24" s="1" customFormat="1" ht="24" customHeight="1">
      <c r="A53" s="29" t="s">
        <v>70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61</v>
      </c>
      <c r="M53" s="30"/>
      <c r="N53" s="30" t="s">
        <v>98</v>
      </c>
      <c r="O53" s="30"/>
      <c r="P53" s="31">
        <f>6000</f>
        <v>6000</v>
      </c>
      <c r="Q53" s="31"/>
      <c r="R53" s="31"/>
      <c r="S53" s="33" t="s">
        <v>43</v>
      </c>
      <c r="T53" s="33"/>
      <c r="U53" s="33"/>
      <c r="V53" s="33"/>
      <c r="W53" s="32">
        <f>6000</f>
        <v>6000</v>
      </c>
      <c r="X53" s="32"/>
    </row>
    <row r="54" spans="1:24" s="1" customFormat="1" ht="24" customHeight="1">
      <c r="A54" s="29" t="s">
        <v>70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61</v>
      </c>
      <c r="M54" s="30"/>
      <c r="N54" s="30" t="s">
        <v>99</v>
      </c>
      <c r="O54" s="30"/>
      <c r="P54" s="31">
        <f>5000</f>
        <v>5000</v>
      </c>
      <c r="Q54" s="31"/>
      <c r="R54" s="31"/>
      <c r="S54" s="33" t="s">
        <v>43</v>
      </c>
      <c r="T54" s="33"/>
      <c r="U54" s="33"/>
      <c r="V54" s="33"/>
      <c r="W54" s="32">
        <f>5000</f>
        <v>5000</v>
      </c>
      <c r="X54" s="32"/>
    </row>
    <row r="55" spans="1:24" s="1" customFormat="1" ht="24" customHeight="1">
      <c r="A55" s="29" t="s">
        <v>70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61</v>
      </c>
      <c r="M55" s="30"/>
      <c r="N55" s="30" t="s">
        <v>100</v>
      </c>
      <c r="O55" s="30"/>
      <c r="P55" s="31">
        <f>0</f>
        <v>0</v>
      </c>
      <c r="Q55" s="31"/>
      <c r="R55" s="31"/>
      <c r="S55" s="33" t="s">
        <v>43</v>
      </c>
      <c r="T55" s="33"/>
      <c r="U55" s="33"/>
      <c r="V55" s="33"/>
      <c r="W55" s="32">
        <f>0</f>
        <v>0</v>
      </c>
      <c r="X55" s="32"/>
    </row>
    <row r="56" spans="1:24" s="1" customFormat="1" ht="13.5" customHeight="1">
      <c r="A56" s="29" t="s">
        <v>62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61</v>
      </c>
      <c r="M56" s="30"/>
      <c r="N56" s="30" t="s">
        <v>101</v>
      </c>
      <c r="O56" s="30"/>
      <c r="P56" s="31">
        <f>0</f>
        <v>0</v>
      </c>
      <c r="Q56" s="31"/>
      <c r="R56" s="31"/>
      <c r="S56" s="31">
        <f>0</f>
        <v>0</v>
      </c>
      <c r="T56" s="31"/>
      <c r="U56" s="31"/>
      <c r="V56" s="31"/>
      <c r="W56" s="32">
        <f>0</f>
        <v>0</v>
      </c>
      <c r="X56" s="32"/>
    </row>
    <row r="57" spans="1:24" s="1" customFormat="1" ht="33.75" customHeight="1">
      <c r="A57" s="29" t="s">
        <v>64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61</v>
      </c>
      <c r="M57" s="30"/>
      <c r="N57" s="30" t="s">
        <v>102</v>
      </c>
      <c r="O57" s="30"/>
      <c r="P57" s="31">
        <f>0</f>
        <v>0</v>
      </c>
      <c r="Q57" s="31"/>
      <c r="R57" s="31"/>
      <c r="S57" s="31">
        <f>0</f>
        <v>0</v>
      </c>
      <c r="T57" s="31"/>
      <c r="U57" s="31"/>
      <c r="V57" s="31"/>
      <c r="W57" s="32">
        <f>0</f>
        <v>0</v>
      </c>
      <c r="X57" s="32"/>
    </row>
    <row r="58" spans="1:24" s="1" customFormat="1" ht="24" customHeight="1">
      <c r="A58" s="29" t="s">
        <v>68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61</v>
      </c>
      <c r="M58" s="30"/>
      <c r="N58" s="30" t="s">
        <v>103</v>
      </c>
      <c r="O58" s="30"/>
      <c r="P58" s="31">
        <f>700</f>
        <v>700</v>
      </c>
      <c r="Q58" s="31"/>
      <c r="R58" s="31"/>
      <c r="S58" s="33" t="s">
        <v>43</v>
      </c>
      <c r="T58" s="33"/>
      <c r="U58" s="33"/>
      <c r="V58" s="33"/>
      <c r="W58" s="32">
        <f>700</f>
        <v>700</v>
      </c>
      <c r="X58" s="32"/>
    </row>
    <row r="59" spans="1:24" s="1" customFormat="1" ht="24" customHeight="1">
      <c r="A59" s="29" t="s">
        <v>70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61</v>
      </c>
      <c r="M59" s="30"/>
      <c r="N59" s="30" t="s">
        <v>104</v>
      </c>
      <c r="O59" s="30"/>
      <c r="P59" s="31">
        <f>737549</f>
        <v>737549</v>
      </c>
      <c r="Q59" s="31"/>
      <c r="R59" s="31"/>
      <c r="S59" s="33" t="s">
        <v>43</v>
      </c>
      <c r="T59" s="33"/>
      <c r="U59" s="33"/>
      <c r="V59" s="33"/>
      <c r="W59" s="32">
        <f>737549</f>
        <v>737549</v>
      </c>
      <c r="X59" s="32"/>
    </row>
    <row r="60" spans="1:24" s="1" customFormat="1" ht="13.5" customHeight="1">
      <c r="A60" s="29" t="s">
        <v>105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61</v>
      </c>
      <c r="M60" s="30"/>
      <c r="N60" s="30" t="s">
        <v>106</v>
      </c>
      <c r="O60" s="30"/>
      <c r="P60" s="31">
        <f>102222</f>
        <v>102222</v>
      </c>
      <c r="Q60" s="31"/>
      <c r="R60" s="31"/>
      <c r="S60" s="31">
        <f>23881.32</f>
        <v>23881.32</v>
      </c>
      <c r="T60" s="31"/>
      <c r="U60" s="31"/>
      <c r="V60" s="31"/>
      <c r="W60" s="32">
        <f>78340.68</f>
        <v>78340.68</v>
      </c>
      <c r="X60" s="32"/>
    </row>
    <row r="61" spans="1:24" s="1" customFormat="1" ht="24" customHeight="1">
      <c r="A61" s="29" t="s">
        <v>107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61</v>
      </c>
      <c r="M61" s="30"/>
      <c r="N61" s="30" t="s">
        <v>108</v>
      </c>
      <c r="O61" s="30"/>
      <c r="P61" s="31">
        <f>36000</f>
        <v>36000</v>
      </c>
      <c r="Q61" s="31"/>
      <c r="R61" s="31"/>
      <c r="S61" s="31">
        <f>9000</f>
        <v>9000</v>
      </c>
      <c r="T61" s="31"/>
      <c r="U61" s="31"/>
      <c r="V61" s="31"/>
      <c r="W61" s="32">
        <f>27000</f>
        <v>27000</v>
      </c>
      <c r="X61" s="32"/>
    </row>
    <row r="62" spans="1:24" s="1" customFormat="1" ht="24" customHeight="1">
      <c r="A62" s="29" t="s">
        <v>107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61</v>
      </c>
      <c r="M62" s="30"/>
      <c r="N62" s="30" t="s">
        <v>109</v>
      </c>
      <c r="O62" s="30"/>
      <c r="P62" s="31">
        <f>10000</f>
        <v>10000</v>
      </c>
      <c r="Q62" s="31"/>
      <c r="R62" s="31"/>
      <c r="S62" s="33" t="s">
        <v>43</v>
      </c>
      <c r="T62" s="33"/>
      <c r="U62" s="33"/>
      <c r="V62" s="33"/>
      <c r="W62" s="32">
        <f>10000</f>
        <v>10000</v>
      </c>
      <c r="X62" s="32"/>
    </row>
    <row r="63" spans="1:24" s="1" customFormat="1" ht="13.5" customHeight="1">
      <c r="A63" s="29" t="s">
        <v>62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61</v>
      </c>
      <c r="M63" s="30"/>
      <c r="N63" s="30" t="s">
        <v>110</v>
      </c>
      <c r="O63" s="30"/>
      <c r="P63" s="31">
        <f>91988</f>
        <v>91988</v>
      </c>
      <c r="Q63" s="31"/>
      <c r="R63" s="31"/>
      <c r="S63" s="31">
        <f>22590</f>
        <v>22590</v>
      </c>
      <c r="T63" s="31"/>
      <c r="U63" s="31"/>
      <c r="V63" s="31"/>
      <c r="W63" s="32">
        <f>69398</f>
        <v>69398</v>
      </c>
      <c r="X63" s="32"/>
    </row>
    <row r="64" spans="1:24" s="1" customFormat="1" ht="33.75" customHeight="1">
      <c r="A64" s="29" t="s">
        <v>64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61</v>
      </c>
      <c r="M64" s="30"/>
      <c r="N64" s="30" t="s">
        <v>111</v>
      </c>
      <c r="O64" s="30"/>
      <c r="P64" s="31">
        <f>27780</f>
        <v>27780</v>
      </c>
      <c r="Q64" s="31"/>
      <c r="R64" s="31"/>
      <c r="S64" s="31">
        <f>6167.07</f>
        <v>6167.07</v>
      </c>
      <c r="T64" s="31"/>
      <c r="U64" s="31"/>
      <c r="V64" s="31"/>
      <c r="W64" s="32">
        <f>21612.93</f>
        <v>21612.93</v>
      </c>
      <c r="X64" s="32"/>
    </row>
    <row r="65" spans="1:24" s="1" customFormat="1" ht="24" customHeight="1">
      <c r="A65" s="29" t="s">
        <v>70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61</v>
      </c>
      <c r="M65" s="30"/>
      <c r="N65" s="30" t="s">
        <v>112</v>
      </c>
      <c r="O65" s="30"/>
      <c r="P65" s="31">
        <f>63760</f>
        <v>63760</v>
      </c>
      <c r="Q65" s="31"/>
      <c r="R65" s="31"/>
      <c r="S65" s="31">
        <f>5000</f>
        <v>5000</v>
      </c>
      <c r="T65" s="31"/>
      <c r="U65" s="31"/>
      <c r="V65" s="31"/>
      <c r="W65" s="32">
        <f>58760</f>
        <v>58760</v>
      </c>
      <c r="X65" s="32"/>
    </row>
    <row r="66" spans="1:24" s="1" customFormat="1" ht="13.5" customHeight="1">
      <c r="A66" s="29" t="s">
        <v>62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61</v>
      </c>
      <c r="M66" s="30"/>
      <c r="N66" s="30" t="s">
        <v>113</v>
      </c>
      <c r="O66" s="30"/>
      <c r="P66" s="31">
        <f>45906</f>
        <v>45906</v>
      </c>
      <c r="Q66" s="31"/>
      <c r="R66" s="31"/>
      <c r="S66" s="31">
        <f>11251.8</f>
        <v>11251.8</v>
      </c>
      <c r="T66" s="31"/>
      <c r="U66" s="31"/>
      <c r="V66" s="31"/>
      <c r="W66" s="32">
        <f>34654.2</f>
        <v>34654.2</v>
      </c>
      <c r="X66" s="32"/>
    </row>
    <row r="67" spans="1:24" s="1" customFormat="1" ht="33.75" customHeight="1">
      <c r="A67" s="29" t="s">
        <v>64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61</v>
      </c>
      <c r="M67" s="30"/>
      <c r="N67" s="30" t="s">
        <v>114</v>
      </c>
      <c r="O67" s="30"/>
      <c r="P67" s="31">
        <f>13864</f>
        <v>13864</v>
      </c>
      <c r="Q67" s="31"/>
      <c r="R67" s="31"/>
      <c r="S67" s="31">
        <f>3071.74</f>
        <v>3071.74</v>
      </c>
      <c r="T67" s="31"/>
      <c r="U67" s="31"/>
      <c r="V67" s="31"/>
      <c r="W67" s="32">
        <f>10792.26</f>
        <v>10792.26</v>
      </c>
      <c r="X67" s="32"/>
    </row>
    <row r="68" spans="1:24" s="1" customFormat="1" ht="15" customHeight="1">
      <c r="A68" s="34" t="s">
        <v>115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5" t="s">
        <v>116</v>
      </c>
      <c r="M68" s="35"/>
      <c r="N68" s="35" t="s">
        <v>38</v>
      </c>
      <c r="O68" s="35"/>
      <c r="P68" s="36">
        <f>-537932.21</f>
        <v>-537932.21</v>
      </c>
      <c r="Q68" s="36"/>
      <c r="R68" s="36"/>
      <c r="S68" s="36">
        <f>273420.18</f>
        <v>273420.18</v>
      </c>
      <c r="T68" s="36"/>
      <c r="U68" s="36"/>
      <c r="V68" s="36"/>
      <c r="W68" s="37" t="s">
        <v>38</v>
      </c>
      <c r="X68" s="37"/>
    </row>
    <row r="69" spans="1:24" s="1" customFormat="1" ht="13.5" customHeight="1">
      <c r="A69" s="7" t="s">
        <v>18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1" customFormat="1" ht="13.5" customHeight="1">
      <c r="A70" s="12" t="s">
        <v>117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1" customFormat="1" ht="45.75" customHeight="1">
      <c r="A71" s="13" t="s">
        <v>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 t="s">
        <v>25</v>
      </c>
      <c r="M71" s="13"/>
      <c r="N71" s="13" t="s">
        <v>118</v>
      </c>
      <c r="O71" s="13"/>
      <c r="P71" s="14" t="s">
        <v>27</v>
      </c>
      <c r="Q71" s="14"/>
      <c r="R71" s="14"/>
      <c r="S71" s="14" t="s">
        <v>28</v>
      </c>
      <c r="T71" s="14"/>
      <c r="U71" s="14"/>
      <c r="V71" s="14"/>
      <c r="W71" s="15" t="s">
        <v>29</v>
      </c>
      <c r="X71" s="15"/>
    </row>
    <row r="72" spans="1:24" s="1" customFormat="1" ht="12.75" customHeight="1">
      <c r="A72" s="16" t="s">
        <v>30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 t="s">
        <v>31</v>
      </c>
      <c r="M72" s="16"/>
      <c r="N72" s="16" t="s">
        <v>32</v>
      </c>
      <c r="O72" s="16"/>
      <c r="P72" s="17" t="s">
        <v>33</v>
      </c>
      <c r="Q72" s="17"/>
      <c r="R72" s="17"/>
      <c r="S72" s="17" t="s">
        <v>34</v>
      </c>
      <c r="T72" s="17"/>
      <c r="U72" s="17"/>
      <c r="V72" s="17"/>
      <c r="W72" s="18" t="s">
        <v>35</v>
      </c>
      <c r="X72" s="18"/>
    </row>
    <row r="73" spans="1:24" s="1" customFormat="1" ht="13.5" customHeight="1">
      <c r="A73" s="19" t="s">
        <v>119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 t="s">
        <v>120</v>
      </c>
      <c r="M73" s="20"/>
      <c r="N73" s="20" t="s">
        <v>38</v>
      </c>
      <c r="O73" s="20"/>
      <c r="P73" s="38">
        <f>537932.21</f>
        <v>537932.21</v>
      </c>
      <c r="Q73" s="38"/>
      <c r="R73" s="38"/>
      <c r="S73" s="21">
        <f>-273420.18</f>
        <v>-273420.18</v>
      </c>
      <c r="T73" s="21"/>
      <c r="U73" s="21"/>
      <c r="V73" s="21"/>
      <c r="W73" s="39" t="s">
        <v>38</v>
      </c>
      <c r="X73" s="39"/>
    </row>
    <row r="74" spans="1:24" s="1" customFormat="1" ht="13.5" customHeight="1">
      <c r="A74" s="40" t="s">
        <v>121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1" t="s">
        <v>18</v>
      </c>
      <c r="M74" s="41"/>
      <c r="N74" s="41" t="s">
        <v>18</v>
      </c>
      <c r="O74" s="41"/>
      <c r="P74" s="42" t="s">
        <v>18</v>
      </c>
      <c r="Q74" s="42"/>
      <c r="R74" s="42"/>
      <c r="S74" s="43" t="s">
        <v>18</v>
      </c>
      <c r="T74" s="43"/>
      <c r="U74" s="43"/>
      <c r="V74" s="43"/>
      <c r="W74" s="44" t="s">
        <v>18</v>
      </c>
      <c r="X74" s="44"/>
    </row>
    <row r="75" spans="1:24" s="1" customFormat="1" ht="13.5" customHeight="1">
      <c r="A75" s="23" t="s">
        <v>122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45" t="s">
        <v>123</v>
      </c>
      <c r="M75" s="45"/>
      <c r="N75" s="24" t="s">
        <v>38</v>
      </c>
      <c r="O75" s="24"/>
      <c r="P75" s="46" t="s">
        <v>43</v>
      </c>
      <c r="Q75" s="46"/>
      <c r="R75" s="46"/>
      <c r="S75" s="27" t="s">
        <v>43</v>
      </c>
      <c r="T75" s="27"/>
      <c r="U75" s="27"/>
      <c r="V75" s="27"/>
      <c r="W75" s="47" t="s">
        <v>43</v>
      </c>
      <c r="X75" s="47"/>
    </row>
    <row r="76" spans="1:24" s="1" customFormat="1" ht="13.5" customHeight="1">
      <c r="A76" s="29" t="s">
        <v>18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123</v>
      </c>
      <c r="M76" s="30"/>
      <c r="N76" s="30" t="s">
        <v>18</v>
      </c>
      <c r="O76" s="30"/>
      <c r="P76" s="48" t="s">
        <v>43</v>
      </c>
      <c r="Q76" s="48"/>
      <c r="R76" s="48"/>
      <c r="S76" s="33" t="s">
        <v>43</v>
      </c>
      <c r="T76" s="33"/>
      <c r="U76" s="33"/>
      <c r="V76" s="33"/>
      <c r="W76" s="49" t="s">
        <v>43</v>
      </c>
      <c r="X76" s="49"/>
    </row>
    <row r="77" spans="1:24" s="1" customFormat="1" ht="13.5" customHeight="1">
      <c r="A77" s="29" t="s">
        <v>124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41" t="s">
        <v>125</v>
      </c>
      <c r="M77" s="41"/>
      <c r="N77" s="41" t="s">
        <v>38</v>
      </c>
      <c r="O77" s="41"/>
      <c r="P77" s="42" t="s">
        <v>43</v>
      </c>
      <c r="Q77" s="42"/>
      <c r="R77" s="42"/>
      <c r="S77" s="33" t="s">
        <v>43</v>
      </c>
      <c r="T77" s="33"/>
      <c r="U77" s="33"/>
      <c r="V77" s="33"/>
      <c r="W77" s="44" t="s">
        <v>43</v>
      </c>
      <c r="X77" s="44"/>
    </row>
    <row r="78" spans="1:24" s="1" customFormat="1" ht="13.5" customHeight="1">
      <c r="A78" s="29" t="s">
        <v>18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125</v>
      </c>
      <c r="M78" s="30"/>
      <c r="N78" s="30" t="s">
        <v>18</v>
      </c>
      <c r="O78" s="30"/>
      <c r="P78" s="48" t="s">
        <v>43</v>
      </c>
      <c r="Q78" s="48"/>
      <c r="R78" s="48"/>
      <c r="S78" s="33" t="s">
        <v>43</v>
      </c>
      <c r="T78" s="33"/>
      <c r="U78" s="33"/>
      <c r="V78" s="33"/>
      <c r="W78" s="49" t="s">
        <v>43</v>
      </c>
      <c r="X78" s="49"/>
    </row>
    <row r="79" spans="1:24" s="1" customFormat="1" ht="13.5" customHeight="1">
      <c r="A79" s="29" t="s">
        <v>126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127</v>
      </c>
      <c r="M79" s="30"/>
      <c r="N79" s="30" t="s">
        <v>128</v>
      </c>
      <c r="O79" s="30"/>
      <c r="P79" s="50">
        <f>537932.21</f>
        <v>537932.21</v>
      </c>
      <c r="Q79" s="50"/>
      <c r="R79" s="50"/>
      <c r="S79" s="31">
        <f>-273420.18</f>
        <v>-273420.18</v>
      </c>
      <c r="T79" s="31"/>
      <c r="U79" s="31"/>
      <c r="V79" s="31"/>
      <c r="W79" s="51">
        <f>264512.03</f>
        <v>264512.03</v>
      </c>
      <c r="X79" s="51"/>
    </row>
    <row r="80" spans="1:24" s="1" customFormat="1" ht="13.5" customHeight="1">
      <c r="A80" s="29" t="s">
        <v>129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130</v>
      </c>
      <c r="M80" s="30"/>
      <c r="N80" s="30" t="s">
        <v>131</v>
      </c>
      <c r="O80" s="30"/>
      <c r="P80" s="50">
        <f>-3435540</f>
        <v>-3435540</v>
      </c>
      <c r="Q80" s="50"/>
      <c r="R80" s="50"/>
      <c r="S80" s="31">
        <f>-833062.65</f>
        <v>-833062.65</v>
      </c>
      <c r="T80" s="31"/>
      <c r="U80" s="31"/>
      <c r="V80" s="31"/>
      <c r="W80" s="52" t="s">
        <v>38</v>
      </c>
      <c r="X80" s="52"/>
    </row>
    <row r="81" spans="1:24" s="1" customFormat="1" ht="13.5" customHeight="1">
      <c r="A81" s="29" t="s">
        <v>132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133</v>
      </c>
      <c r="M81" s="30"/>
      <c r="N81" s="30" t="s">
        <v>134</v>
      </c>
      <c r="O81" s="30"/>
      <c r="P81" s="50">
        <f>3973472.21</f>
        <v>3973472.21</v>
      </c>
      <c r="Q81" s="50"/>
      <c r="R81" s="50"/>
      <c r="S81" s="31">
        <f>559642.47</f>
        <v>559642.47</v>
      </c>
      <c r="T81" s="31"/>
      <c r="U81" s="31"/>
      <c r="V81" s="31"/>
      <c r="W81" s="52" t="s">
        <v>38</v>
      </c>
      <c r="X81" s="52"/>
    </row>
    <row r="82" spans="1:24" s="1" customFormat="1" ht="13.5" customHeight="1">
      <c r="A82" s="54" t="s">
        <v>18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s="1" customFormat="1" ht="13.5" customHeight="1">
      <c r="A83" s="7" t="s">
        <v>135</v>
      </c>
      <c r="B83" s="7"/>
      <c r="C83" s="7"/>
      <c r="D83" s="7"/>
      <c r="E83" s="7"/>
      <c r="F83" s="7"/>
      <c r="G83" s="7"/>
      <c r="H83" s="7"/>
      <c r="I83" s="53" t="s">
        <v>18</v>
      </c>
      <c r="J83" s="53"/>
      <c r="K83" s="53"/>
      <c r="L83" s="53"/>
      <c r="M83" s="53"/>
      <c r="N83" s="53" t="s">
        <v>136</v>
      </c>
      <c r="O83" s="53"/>
      <c r="P83" s="53"/>
      <c r="Q83" s="53"/>
      <c r="R83" s="7" t="s">
        <v>18</v>
      </c>
      <c r="S83" s="7"/>
      <c r="T83" s="7"/>
      <c r="U83" s="7"/>
      <c r="V83" s="7"/>
      <c r="W83" s="7"/>
      <c r="X83" s="7"/>
    </row>
    <row r="84" spans="1:24" s="1" customFormat="1" ht="13.5" customHeight="1">
      <c r="A84" s="7" t="s">
        <v>18</v>
      </c>
      <c r="B84" s="7"/>
      <c r="C84" s="7"/>
      <c r="D84" s="7"/>
      <c r="E84" s="7"/>
      <c r="F84" s="7"/>
      <c r="G84" s="7"/>
      <c r="H84" s="7"/>
      <c r="I84" s="10" t="s">
        <v>18</v>
      </c>
      <c r="J84" s="55" t="s">
        <v>137</v>
      </c>
      <c r="K84" s="55"/>
      <c r="L84" s="55"/>
      <c r="M84" s="10" t="s">
        <v>18</v>
      </c>
      <c r="N84" s="10" t="s">
        <v>18</v>
      </c>
      <c r="O84" s="55" t="s">
        <v>138</v>
      </c>
      <c r="P84" s="55"/>
      <c r="Q84" s="7" t="s">
        <v>18</v>
      </c>
      <c r="R84" s="7"/>
      <c r="S84" s="7"/>
      <c r="T84" s="7"/>
      <c r="U84" s="7"/>
      <c r="V84" s="7"/>
      <c r="W84" s="7"/>
      <c r="X84" s="7"/>
    </row>
    <row r="85" spans="1:24" s="1" customFormat="1" ht="7.5" customHeight="1">
      <c r="A85" s="7" t="s">
        <v>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139</v>
      </c>
      <c r="B86" s="7"/>
      <c r="C86" s="53" t="s">
        <v>140</v>
      </c>
      <c r="D86" s="53"/>
      <c r="E86" s="53"/>
      <c r="F86" s="53"/>
      <c r="G86" s="53"/>
      <c r="H86" s="53"/>
      <c r="I86" s="53" t="s">
        <v>18</v>
      </c>
      <c r="J86" s="53"/>
      <c r="K86" s="53"/>
      <c r="L86" s="53"/>
      <c r="M86" s="53"/>
      <c r="N86" s="53" t="s">
        <v>141</v>
      </c>
      <c r="O86" s="53"/>
      <c r="P86" s="53"/>
      <c r="Q86" s="53"/>
      <c r="R86" s="7" t="s">
        <v>18</v>
      </c>
      <c r="S86" s="7"/>
      <c r="T86" s="7"/>
      <c r="U86" s="7"/>
      <c r="V86" s="7"/>
      <c r="W86" s="7"/>
      <c r="X86" s="7"/>
    </row>
    <row r="87" spans="1:24" s="1" customFormat="1" ht="13.5" customHeight="1">
      <c r="A87" s="7" t="s">
        <v>18</v>
      </c>
      <c r="B87" s="7"/>
      <c r="C87" s="10" t="s">
        <v>18</v>
      </c>
      <c r="D87" s="55" t="s">
        <v>142</v>
      </c>
      <c r="E87" s="55"/>
      <c r="F87" s="55"/>
      <c r="G87" s="55"/>
      <c r="H87" s="10" t="s">
        <v>18</v>
      </c>
      <c r="I87" s="10" t="s">
        <v>18</v>
      </c>
      <c r="J87" s="55" t="s">
        <v>137</v>
      </c>
      <c r="K87" s="55"/>
      <c r="L87" s="55"/>
      <c r="M87" s="10" t="s">
        <v>18</v>
      </c>
      <c r="N87" s="10" t="s">
        <v>18</v>
      </c>
      <c r="O87" s="55" t="s">
        <v>138</v>
      </c>
      <c r="P87" s="55"/>
      <c r="Q87" s="7" t="s">
        <v>18</v>
      </c>
      <c r="R87" s="7"/>
      <c r="S87" s="7"/>
      <c r="T87" s="7"/>
      <c r="U87" s="7"/>
      <c r="V87" s="7"/>
      <c r="W87" s="7"/>
      <c r="X87" s="7"/>
    </row>
    <row r="88" spans="1:24" s="1" customFormat="1" ht="15.75" customHeight="1">
      <c r="A88" s="7" t="s">
        <v>18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" customFormat="1" ht="13.5" customHeight="1">
      <c r="A89" s="56" t="s">
        <v>144</v>
      </c>
      <c r="B89" s="56"/>
      <c r="C89" s="56"/>
      <c r="D89" s="56"/>
      <c r="E89" s="56"/>
      <c r="F89" s="56"/>
      <c r="G89" s="56"/>
      <c r="H89" s="56"/>
      <c r="I89" s="56"/>
      <c r="J89" s="56"/>
      <c r="K89" s="7" t="s">
        <v>18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1" customFormat="1" ht="13.5" customHeight="1">
      <c r="A90" s="4" t="s">
        <v>143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</sheetData>
  <sheetProtection/>
  <mergeCells count="452">
    <mergeCell ref="A89:J89"/>
    <mergeCell ref="K89:X89"/>
    <mergeCell ref="A90:X90"/>
    <mergeCell ref="A87:B87"/>
    <mergeCell ref="D87:G87"/>
    <mergeCell ref="J87:L87"/>
    <mergeCell ref="O87:P87"/>
    <mergeCell ref="Q87:X87"/>
    <mergeCell ref="A88:X88"/>
    <mergeCell ref="A85:X85"/>
    <mergeCell ref="A86:B86"/>
    <mergeCell ref="C86:H86"/>
    <mergeCell ref="I86:M86"/>
    <mergeCell ref="N86:Q86"/>
    <mergeCell ref="R86:X86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69:X69"/>
    <mergeCell ref="A70:X70"/>
    <mergeCell ref="A71:K71"/>
    <mergeCell ref="L71:M71"/>
    <mergeCell ref="N71:O71"/>
    <mergeCell ref="P71:R71"/>
    <mergeCell ref="S71:V71"/>
    <mergeCell ref="W71:X71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2:X22"/>
    <mergeCell ref="A23:X23"/>
    <mergeCell ref="A24:K24"/>
    <mergeCell ref="L24:M24"/>
    <mergeCell ref="N24:O24"/>
    <mergeCell ref="P24:R24"/>
    <mergeCell ref="S24:V24"/>
    <mergeCell ref="W24:X24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2" max="255" man="1"/>
    <brk id="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2017-04-14T01:25:43Z</dcterms:created>
  <dcterms:modified xsi:type="dcterms:W3CDTF">2017-04-14T01:25:43Z</dcterms:modified>
  <cp:category/>
  <cp:version/>
  <cp:contentType/>
  <cp:contentStatus/>
</cp:coreProperties>
</file>