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" sheetId="2" r:id="rId2"/>
  </sheets>
  <definedNames/>
  <calcPr fullCalcOnLoad="1"/>
</workbook>
</file>

<file path=xl/sharedStrings.xml><?xml version="1.0" encoding="utf-8"?>
<sst xmlns="http://schemas.openxmlformats.org/spreadsheetml/2006/main" count="481" uniqueCount="434">
  <si>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</si>
  <si>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000 1 08 07160 01 0000 110</t>
  </si>
  <si>
    <t>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</si>
  <si>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</si>
  <si>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</si>
  <si>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</si>
  <si>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</si>
  <si>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</si>
  <si>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</si>
  <si>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011 1 14 06013 10 0000 430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</si>
  <si>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</si>
  <si>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Платежи, взимаемые органами управления (организациями) муниципальных районов за выполнение определенных функций</t>
  </si>
  <si>
    <t xml:space="preserve">188 1 16 30020 01 0000 140 </t>
  </si>
  <si>
    <t>Денежные взыскания (штрафы) за нарушение законодательства Российской Федерации о безопасности дорожного движения</t>
  </si>
  <si>
    <t xml:space="preserve">188 1 16 30030 01 0000 140 </t>
  </si>
  <si>
    <t>Прочие денежные взыскания (штрафы) за  правонарушения в области дорожного движения</t>
  </si>
  <si>
    <t>Денежные взыскания (штрафы) за нарушение законодательства в области обеспечения санитарно- эпидемиологического благополучия человека и законодательства в сфере защиты прав потребителей</t>
  </si>
  <si>
    <t xml:space="preserve">Субсидии  бюджетам  муниципальных  районов  на  обеспечение мероприятий по капитальному ремонту  многоквартирных  домов за  счет средств, поступивших от государственной  корпорации Фонд   содействия   реформированию    жилищно-коммунального хозяйства
</t>
  </si>
  <si>
    <t>Субвенции на организацию и осуществление деятельности органов местного самоуправления по осуществлению полномочий по опеке и попечительству, социальной поддержке детей-сирот, детей, оставшихся без попечения родителей, лиц из их числа</t>
  </si>
  <si>
    <t>Субвенции на реализацию закона Республики Алтай "О наделении органов местного самоуправления государственными полномочиями в области архивного дела"</t>
  </si>
  <si>
    <t>Субвенции на реализацию закона Республики Алтай "О наделении органов местного самоуправления государственными полномочиями Республики Алтай в сфере организации деятельности комиссии по делам несовершеннолетних и защите их прав"</t>
  </si>
  <si>
    <t>Приложение 6</t>
  </si>
  <si>
    <t>Субвенции на реализацию пунктов 11-14 статьи 1 закона Республики Алтай "О наделении органов местного самоуправления в Республике Алтай отдельными государственными полномочиями  в собласти социальной поддержки, социального  обслуживания отдельных категорий граждан и управления охраной труда"</t>
  </si>
  <si>
    <t>Субвенция на предоставление мер социальной поддержки многодетным семьям</t>
  </si>
  <si>
    <t>Субвенции на осуществление назначения и выплаты доплат к пенсиям</t>
  </si>
  <si>
    <t xml:space="preserve">к решению "О бюджете муниципального  </t>
  </si>
  <si>
    <t>Субсидии  бюджетам  муниципальных  районов  на  переселение граждан из жилищного  фонда,  признанного  непригодным  для проживания, и  (или)  жилищного  фонда  с  высоким  уровнем износа (более 70 процентов)</t>
  </si>
  <si>
    <t>Субвенции на осуществление государственных полномочий по лицензированию розничной продажи алкогольной продукции</t>
  </si>
  <si>
    <t>Субвенции  на предоставление гарантированных услуг по погребению</t>
  </si>
  <si>
    <t xml:space="preserve"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</si>
  <si>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</si>
  <si>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медецинскому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</si>
  <si>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районов на государственную поддержку внедрения комплексных мер модернизации образования</t>
  </si>
  <si>
    <t xml:space="preserve">Прочие субвенции бюджетам муниципальных районов </t>
  </si>
  <si>
    <t>Иные межбюджетные трансферты</t>
  </si>
  <si>
    <t>Прочие безвозмездные поступления в бюджеты муниципальных районов от федерального бюджета</t>
  </si>
  <si>
    <t>092 2 02 01009 05 0000151</t>
  </si>
  <si>
    <t>Субсидии на реализацию республиканской целевой программы "Развитие образования в Республике Алтай на 2010-2012 годы" (предоставление ежемесячной надбавки к заработной плате специалистам в муниципальных образовательных учреждения)</t>
  </si>
  <si>
    <t xml:space="preserve">Субсидии на реализацию республиканской целевой программы "Совершенствование организации школьного питания в Республике Алтай на 2012-2014 годы" </t>
  </si>
  <si>
    <t>Субсидии на реализацию республиканской целевой программы "Культура Республики Алтай" на 2011-2015 годы" (на комплектование книжных фондов библиотек)</t>
  </si>
  <si>
    <t xml:space="preserve">Дотации бюджетам  муниципальных  районов на   поощрение   достижения    наилучших показателей     деятельности     органов местного самоуправления
</t>
  </si>
  <si>
    <t>Субсидии на реализацию республикансокй целевой программы "Оснащение многокваритирных домов коллективными (общедомовыми) прибора учета потребления коммунального ресурса на 2009-2011 годы"</t>
  </si>
  <si>
    <t>092 2 02 02145 05 0000 151</t>
  </si>
  <si>
    <t xml:space="preserve">Субсидии бюджетам муниципальных  районов на  модернизацию региональных систем общего образования </t>
  </si>
  <si>
    <t>Прочие безвозмездные поступления в бюджеты мунициапальных районов от бюджетов субъектов Российской Федерарации</t>
  </si>
  <si>
    <t>Прочие безвозмездные поступления в бюджеты муниципальных районов от бюджетов поселений</t>
  </si>
  <si>
    <t>Прочие безвозмездные поступления в бюджеты муниципальных районов от бюджета Фонда социального страхования Российской Федерации</t>
  </si>
  <si>
    <t>ПРОЧИЕ БЕЗВОЗМЕЗДНЫЕ ПОСТУПЛЕНИЯ</t>
  </si>
  <si>
    <t>Субсидии бюджетам муниципальных районов по итогам конкурса "Самый благоустроенный населенный пункт в Республике Алтай"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</si>
  <si>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 в Российской Федерации"</t>
  </si>
  <si>
    <t>Прочие безвозмездные поступления в бюджеты муниципальных районов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</si>
  <si>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несвовременное осуществление такого возврата и  процентов, начисленных на излишне взысканные суммы</t>
  </si>
  <si>
    <t>Прочие дотации бюджетам муниципальных районов</t>
  </si>
  <si>
    <t>РЦП "Энергосбережение в жилищно-коммунальном хозяйстве РА (2010-2015 годы)</t>
  </si>
  <si>
    <t>РЦП "Развитие транспортной инфраструктуры Республики Алтай на 2011-2015 годы (капитальный ремонт и ремонт автомобильных дорог общего пользования местного значения и искусственных сооружений на них)</t>
  </si>
  <si>
    <t xml:space="preserve">Субсидии на реализацию республиканской целевой программы "Комплексные меры профилактики правонарушений и повышения безопасности дорожного движения в Республике Алтай на 2012-2014 годы" </t>
  </si>
  <si>
    <t>Налог на доходы физических лиц с доходов, полученных о физическими лицами  в соответствии со статьей 228 Налогового кодекса Российской Федерации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</si>
  <si>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</si>
  <si>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000 1 16 43000 01 0000 140</t>
  </si>
  <si>
    <t>Приложение 1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</si>
  <si>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 и иных платежей,а также сумм  процентов за несвовременное осуществление такого возврата и  процентов, начисленных на излишне взысканные суммы</t>
  </si>
  <si>
    <t>ВСЕГО ДОХОДОВ</t>
  </si>
  <si>
    <t>Код бюджетной классификации</t>
  </si>
  <si>
    <t>Наименование доходов</t>
  </si>
  <si>
    <t xml:space="preserve">Сумма в рублях              </t>
  </si>
  <si>
    <t>Субсидии бюджетам муниципальных образований на проведение капитального ремонта многоквартирных домов</t>
  </si>
  <si>
    <t>Изменения</t>
  </si>
  <si>
    <t xml:space="preserve">Сумма в рублях 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</si>
  <si>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</si>
  <si>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</si>
  <si>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</si>
  <si>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физическими лицами, являющимися налоговыми резедентами Российиской Федерации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</si>
  <si>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</si>
  <si>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предпринимателей.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</si>
  <si>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</si>
  <si>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</si>
  <si>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Доходы от  продажи нематериальных активов, находящихся в собственности муниципальных районов</t>
  </si>
  <si>
    <t xml:space="preserve">Субвенции бюджетам муниципальных районов  на  осуществление полномочий  Российской  Федерации  по   контролю   качества образования, лицензированию и государственной  аккредитации образовательных   учреждений,   надзору   и     контролю за соблюдением законодательства в области образования
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</si>
  <si>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</si>
  <si>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НАЛОГИ НА СОВОКУПНЫЙ ДОХОД</t>
  </si>
  <si>
    <t>Налог, взимаемый в связи с применением упрощенной системы налогообложения</t>
  </si>
  <si>
    <t xml:space="preserve">в решение "О бюджете муниципального  </t>
  </si>
  <si>
    <t xml:space="preserve">к решению "О внесении изменений и дополнений  </t>
  </si>
  <si>
    <t>Налог, взимаемый с налогоплательщиков, выбравших в качестве объекта налогообложения  доходы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</si>
  <si>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</si>
  <si>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092 2 07 05000 05 0000 180</t>
  </si>
  <si>
    <t>000 2 07 00000 00 0000 180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</si>
  <si>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</si>
  <si>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Суммы по искам о возмещении вреда, причиненного окружающей среде, подлежащие зачислению в бюджеты муниципальных районов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</si>
  <si>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</si>
  <si>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000 1 13 03050 05 0000 130</t>
  </si>
  <si>
    <t>Прочие доходы от оказания платных услуг получателями средств бюджетов муниципальных районов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</si>
  <si>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</si>
  <si>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</si>
  <si>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</si>
  <si>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</si>
  <si>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</si>
  <si>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</si>
  <si>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</si>
  <si>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</si>
  <si>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</si>
  <si>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</si>
  <si>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</si>
  <si>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</si>
  <si>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</si>
  <si>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</si>
  <si>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</si>
  <si>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</si>
  <si>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</si>
  <si>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2005г в местные бюджеты, мобилизуемый на территориях муниципальных районов</t>
  </si>
  <si>
    <t>Налог на имущество предприятий</t>
  </si>
  <si>
    <t>Налог с продаж</t>
  </si>
  <si>
    <t>Налог на рекламу, мобилизуемый на территориях муниципальных районов</t>
  </si>
  <si>
    <t>000 1 16 18050 05 0000 140</t>
  </si>
  <si>
    <t>Субсидии на повышение оплаты труда работников органов местного самоуправления, оплата которых осуществляется на основе новых систем оплаты труда, а также работников муниципальных учрежедений в РА</t>
  </si>
  <si>
    <t>092 2 02 04034 05 0000 151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</si>
  <si>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РФ в части укрепления материально-технической базы медицинских учреждений</t>
  </si>
  <si>
    <t>Субсидии бюджетам муниципальных районов на меропритяия по обеспечению жильем иных категорий граждан на основании решений Правительства Российской Федерации</t>
  </si>
  <si>
    <t>Субсидии бюджетам муниципальных районов на предоставление грантов в области науки, культуры, искусства и средств массовой информации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</si>
  <si>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</si>
  <si>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Лицензионный сбор за право торговли спиртными напитками, мобилизуемыемый на территориях муниципальных районов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</si>
  <si>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</si>
  <si>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</si>
  <si>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</si>
  <si>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011 1 11 05010 10 0000 120</t>
  </si>
  <si>
    <t xml:space="preserve">188 1 16 30000 01 0000 140 </t>
  </si>
  <si>
    <t>Субсидии на подддержку к отопительному сезону объектов жилищно-коммунального хозяйства</t>
  </si>
  <si>
    <t>000 1 00 00000 00 0000 000</t>
  </si>
  <si>
    <t>000 1 01 02000 01 0000 110</t>
  </si>
  <si>
    <t>182 1 01 02010 01 0000 110</t>
  </si>
  <si>
    <t>182 1 01 02020 01 0000 110</t>
  </si>
  <si>
    <t>182 1 01 02021 01 0000 110</t>
  </si>
  <si>
    <t>182 1 01 02022 01 0000 110</t>
  </si>
  <si>
    <t>182 1 01 02030 01 0000 110</t>
  </si>
  <si>
    <t>182 1 01 02040 01 0000 110</t>
  </si>
  <si>
    <t>000 1 05 00000 00 0000 000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</si>
  <si>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</si>
  <si>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</si>
  <si>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</si>
  <si>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</si>
  <si>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</si>
  <si>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000 1 06 00000 00 0000 000</t>
  </si>
  <si>
    <t>182 1 06 02000 02 0000 110</t>
  </si>
  <si>
    <t>182 1 06 02010 02 0000 110</t>
  </si>
  <si>
    <t>182 1 06 02020 02 0000 110</t>
  </si>
  <si>
    <t>000 1 07 00000 00 0000 000</t>
  </si>
  <si>
    <t>182 1 07 01000 01 0000 110</t>
  </si>
  <si>
    <t>182 1 07 01020 01 0000 110</t>
  </si>
  <si>
    <t>000 1 08 00000 00 0000 000</t>
  </si>
  <si>
    <t>000 1 08 03010 01 0000 110</t>
  </si>
  <si>
    <t>011 1 08 07084 01 0000 110</t>
  </si>
  <si>
    <t>011 1 08 07150 01 0000 110</t>
  </si>
  <si>
    <t>000 1 09 00000 00 0000 000</t>
  </si>
  <si>
    <t>182 1 09 01030 05 0000 110</t>
  </si>
  <si>
    <t>182 1 09 04010 02 0000 110</t>
  </si>
  <si>
    <t>182 1 09 06010 02 0000 110</t>
  </si>
  <si>
    <t>182 1 09 07010 05 0000 110</t>
  </si>
  <si>
    <t>182 1 09 07030 05 0000 110</t>
  </si>
  <si>
    <t>182 1 09 07040 05 0000 110</t>
  </si>
  <si>
    <t>182 1 09 07050 05 0000 110</t>
  </si>
  <si>
    <t xml:space="preserve"> </t>
  </si>
  <si>
    <t>000 1 11 00000 00 0000 000</t>
  </si>
  <si>
    <t>092 1 11 03050 05 0000 120</t>
  </si>
  <si>
    <t>011 1 11 05035 05 0000 120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</si>
  <si>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</si>
  <si>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</si>
  <si>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</si>
  <si>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</si>
  <si>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</si>
  <si>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</si>
  <si>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</si>
  <si>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</si>
  <si>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</si>
  <si>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</si>
  <si>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</si>
  <si>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</si>
  <si>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</si>
  <si>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</si>
  <si>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182 1 16 03010 01 0000 140</t>
  </si>
  <si>
    <t>182 1 16 03020 02 0000 140</t>
  </si>
  <si>
    <t>182 1 16 03030 01 0000 140</t>
  </si>
  <si>
    <t>182 1 16 06000 01 0000 140</t>
  </si>
  <si>
    <t>000 1 16 08000 01 0000 140</t>
  </si>
  <si>
    <t>000 1 16 21050 05 0000 140</t>
  </si>
  <si>
    <t>000 1 16 23050 05 0000 140</t>
  </si>
  <si>
    <t>000 1 16 25010 01 0000 140</t>
  </si>
  <si>
    <t>000 1 16 25020 01 0000 140</t>
  </si>
  <si>
    <t>000 1 16 25030 01 0000 140</t>
  </si>
  <si>
    <t>000 1 16 25050 01 0000 140</t>
  </si>
  <si>
    <t>000 1 16 25060 01 0000 140</t>
  </si>
  <si>
    <t>000 1 16 25074 05 0000 140</t>
  </si>
  <si>
    <t>000 1 16 25084 05 0000 140</t>
  </si>
  <si>
    <t>141 1 16 28000 01 0000 140</t>
  </si>
  <si>
    <t>000 1 16 32000 05 0000 140</t>
  </si>
  <si>
    <t>000 1 16 33050 05 0000 140</t>
  </si>
  <si>
    <t>000 1 16 90050 05 0000 140</t>
  </si>
  <si>
    <t>000 1 17 00000 00 0000 000</t>
  </si>
  <si>
    <t>000 1 17 01050 05 0000 180</t>
  </si>
  <si>
    <t>000 1 17 05050 05 0000 180</t>
  </si>
  <si>
    <t>000 2 00 00000 00 0000 000</t>
  </si>
  <si>
    <t>000 2 02 00000 00 0000 000</t>
  </si>
  <si>
    <t>092 2 02 01000 00 0000 151</t>
  </si>
  <si>
    <t>092 2 02 01001 05 0000 151</t>
  </si>
  <si>
    <t>092 2 02 01003 05 0000151</t>
  </si>
  <si>
    <t>092 2 02 01999 05 0000151</t>
  </si>
  <si>
    <t>092 2 02 02000 00 0000 151</t>
  </si>
  <si>
    <t>092 2 02 02003 05 0000 151</t>
  </si>
  <si>
    <t>092 2 02 02008 05 0000 151</t>
  </si>
  <si>
    <t>092 2 02 02009 05 0000 151</t>
  </si>
  <si>
    <t>092 2 02 02024 05 0000 151</t>
  </si>
  <si>
    <t>092 2 02 02041 05 0000 151</t>
  </si>
  <si>
    <t>092 2 02 02042 05 0000 151</t>
  </si>
  <si>
    <t>092 2 02 02046 05 0000 151</t>
  </si>
  <si>
    <t>092 2 02 02051 05 0000 151</t>
  </si>
  <si>
    <t>092 2 02 02071 05 0000 151</t>
  </si>
  <si>
    <t>092 2 02 02074 05 0000 151</t>
  </si>
  <si>
    <t>092 2 02 02077 05 0000 151</t>
  </si>
  <si>
    <t>092 2 02 02078 05 0000 151</t>
  </si>
  <si>
    <t>092 2 02 02079 05 0000 151</t>
  </si>
  <si>
    <t>092 2 02 02080 05 0000 151</t>
  </si>
  <si>
    <t>092 2 02 02081 05 0000 151</t>
  </si>
  <si>
    <t>092 2 02 02085 05 0000 151</t>
  </si>
  <si>
    <t>092 2 02 02087 05 0000 151</t>
  </si>
  <si>
    <t>092 2 02 02088 05 0001 151</t>
  </si>
  <si>
    <t xml:space="preserve">Межбюджетные     трансферты,     передаваемые      бюджетам муниципальных   районов   из    бюджетов       поселений на осуществление части полномочий по решению вопросов местного  значения в соответствии с заключенными соглашениями
</t>
  </si>
  <si>
    <t>092 2 02 02088 05 0002 151</t>
  </si>
  <si>
    <t>092 2 02 02088 05 0004 151</t>
  </si>
  <si>
    <t>092 2 02 02089 05 0001 151</t>
  </si>
  <si>
    <t>092 2 02 02089 05 0002 151</t>
  </si>
  <si>
    <t>092 2 02 02089 05 0004 151</t>
  </si>
  <si>
    <t>092 2 02 02102 05 0000 151</t>
  </si>
  <si>
    <t>092 2 02 02104 05 0000 151</t>
  </si>
  <si>
    <t>092 2 02 02105 05 0000 151</t>
  </si>
  <si>
    <t>092 2 02 02109 05 0000 151</t>
  </si>
  <si>
    <t>092 2 02 02999 05 0000 151</t>
  </si>
  <si>
    <t>092 2 02 03000 00 0000 151</t>
  </si>
  <si>
    <t>092 2 02 03001 05 0000 151</t>
  </si>
  <si>
    <t>092 2 02 03002 05 0000 151</t>
  </si>
  <si>
    <t>092 2 02 03004 05 0000 151</t>
  </si>
  <si>
    <t>092 2 02 03007 05 0000 151</t>
  </si>
  <si>
    <t>092 2 02 03012 05 0000 151</t>
  </si>
  <si>
    <t>092 2 02 03013 05 0000 151</t>
  </si>
  <si>
    <t>092 2 02 03014 05 0000 151</t>
  </si>
  <si>
    <t>092 2 02 03015 05 0000 151</t>
  </si>
  <si>
    <t>092 2 02 03020 05 0000 151</t>
  </si>
  <si>
    <t>092 2 02 03021 05 0000 151</t>
  </si>
  <si>
    <t>092 2 02 03022 05 0000 151</t>
  </si>
  <si>
    <t>092 2 02 03024 05 0000 151</t>
  </si>
  <si>
    <t>092 2 02 03025 05 0000 151</t>
  </si>
  <si>
    <t>092 2 02 03026 05 0000 151</t>
  </si>
  <si>
    <t>092 2 02 03027 05 0000 151</t>
  </si>
  <si>
    <t xml:space="preserve">092 2 02 03029 05 0000 151 </t>
  </si>
  <si>
    <t>092 2 02 03030 05 0000 151</t>
  </si>
  <si>
    <t>092 2 02 03033 05 0000 151</t>
  </si>
  <si>
    <t>092 2 02 03055 05 0000 151</t>
  </si>
  <si>
    <t>092 2 02 03059 05 0000 151</t>
  </si>
  <si>
    <t>092 2 02 03064 05 0000 151</t>
  </si>
  <si>
    <t>092 2 02 03069 05 0000 151</t>
  </si>
  <si>
    <t>092 2 02 03070 05 0000 151</t>
  </si>
  <si>
    <t>092 2 02 03999 05 0000 151</t>
  </si>
  <si>
    <t>092 2 02 04000 00 0000 151</t>
  </si>
  <si>
    <t>092 2 02 04012 05 0000 151</t>
  </si>
  <si>
    <t>092 2 02 04014 05 0000 151</t>
  </si>
  <si>
    <t>092 2 02 04025 05 0000 151</t>
  </si>
  <si>
    <t>092 2 02 04026 05 0000 151</t>
  </si>
  <si>
    <t>092 2 02 04029 05 0000 151</t>
  </si>
  <si>
    <t>092 2 02 04999 05 0000 151</t>
  </si>
  <si>
    <t>092 2 02 09000 00 0000 151</t>
  </si>
  <si>
    <t>092 2 02 09014 05 0000 151</t>
  </si>
  <si>
    <t>092 2 02 09024 05 0000 151</t>
  </si>
  <si>
    <t>092 2 18 05010 05 0000 151</t>
  </si>
  <si>
    <t>Субвенции на доставление дополнительной гарантии по проведению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 сирот и детей, оставшихся без попечения родителей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</si>
  <si>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</si>
  <si>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муниципальных районов от возврата бюджетными учреждениями остатков субсидий прошлых лет</t>
  </si>
  <si>
    <t>092 2 18 05020 05 0000 180</t>
  </si>
  <si>
    <t>Доходы бюджетов муниципальных районов от возврата автономными учреждениями остатков субсидий прошлых лет</t>
  </si>
  <si>
    <t>092 2 18 05030 05 0000 180</t>
  </si>
  <si>
    <t>Доходы бюджетов муниципальных районов от возврата иными организациями остатков субсидий прошлых лет</t>
  </si>
  <si>
    <t>092 2 02 09065 05 0000 151</t>
  </si>
  <si>
    <t>092 2 02 09072 05 0000 151</t>
  </si>
  <si>
    <t>092 2 08 00000 00 0000 180</t>
  </si>
  <si>
    <t>092 2 08 05000 05 0000 180</t>
  </si>
  <si>
    <t>Проценты, полученные от предоставления бюджетных кредитов внутри страны за счет средств бюджетов муниципальных районов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</si>
  <si>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</si>
  <si>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бюджетов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</si>
  <si>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</si>
  <si>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</si>
  <si>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</si>
  <si>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Субсидии бюджетам муниципальных районов на бюджетные инвестиции для модернизации объектов коммунальной инфраструктуры</t>
  </si>
  <si>
    <t>Субсидии бюджетам муниципальных районов на бюджетные инвестиции в объекты капитального строительства собствености муниципальных образований</t>
  </si>
  <si>
    <t>Субсидии бюджетам муниципальных районов на обеспечение мероприятий по переселению граждан из аварийного жилищного фонда  за счет средств бюджетов</t>
  </si>
  <si>
    <t>Субсидии на софинансирование  расходов по подготовке проектно-сметной документации на строительство , реконструкцию и модернизацию дорог муниципальных образований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</si>
  <si>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</si>
  <si>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</si>
  <si>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092 2 02 02150 05 0000 151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</si>
  <si>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</si>
  <si>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</si>
  <si>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092 2 02 03060 05 0000 151</t>
  </si>
  <si>
    <t>ПЛАТЕЖИ ПРИ ПОЛЬЗОВАНИИ ПРИРОДНЫМИ РЕСУРСАМИ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</si>
  <si>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</si>
  <si>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Субвенции на реализацию закона республики Алтай "О наделении органов местного самоуправления муниципальных районов в Республике Алтай по сбору информации от поселений, входящих в муниципальный район, необходимой для ведения регистра муниципальных нормативных  правовых актов в Республике Алтай"</t>
  </si>
  <si>
    <t>Субсидии бюджетам муниципальных районов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</si>
  <si>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</si>
  <si>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Субсидии бюджетам муниципальных районов на организацию дистанционного обучения инвалидов</t>
  </si>
  <si>
    <t>Субвенции бюджетам муниципальных районов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</si>
  <si>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Субвенции бюджетам муниципальных образований на поддержку экономически значимых региональных программ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</si>
  <si>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</si>
  <si>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на выплату региональной доплаты к пенсии</t>
  </si>
  <si>
    <t>Плата за негативное воздействие на окружающую среду</t>
  </si>
  <si>
    <t>ДОХОДЫ ОТ ОКАЗАНИЯ ПЛАТНЫХ УСЛУГ И КОМПЕНСАЦИЙ ЗАТРАТ ГОСУДАРСТВА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</si>
  <si>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</si>
  <si>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</si>
  <si>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Субсидии бюджетам муниципальных районов на закупку автотранспортных средств и коммунальной техники</t>
  </si>
  <si>
    <t>092 2 02 03010 05 0000 151</t>
  </si>
  <si>
    <t>Субвенции  бюджетам  муниципальных  районов  на   перевозку несовершеннолетних, самовольно ушедших  из  семей,  детских домов, школ-интернатов, специальных учебно-воспитательных и иных детских учреждений</t>
  </si>
  <si>
    <t>Прочие межбюджетные трансферты, передаваемые бюджетам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</si>
  <si>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</si>
  <si>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</si>
  <si>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</si>
  <si>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АДМИНИСТРАТИВНЫЕ ПЛАТЕЖИ И СБОРЫ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</si>
  <si>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</si>
  <si>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статьей 129,2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</si>
  <si>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</si>
  <si>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</si>
  <si>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</si>
  <si>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бюджетного законодательства (в части бюджетов муниципальных районов)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</si>
  <si>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</si>
  <si>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случаев, когда выгодоприобретателями  по   договорам  страхования  выступают  получатели средств бюджетов муниципальных районов</t>
  </si>
  <si>
    <t>Денежные взыскания (штрафы) за нарушение законодательства о недрах</t>
  </si>
  <si>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</si>
  <si>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законодательства об охране и использовнии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</si>
  <si>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</si>
  <si>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</si>
  <si>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лесного законодательства, установленное в лесных участках, находящихся в собственности муниципальных районов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</si>
  <si>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</si>
  <si>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</si>
  <si>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Прочие поступления от денежных взысканий (штрафов) и иных сумм в возмещение ущерба, зачисляемые в  бюджеты муниципальных районов </t>
  </si>
  <si>
    <t>092 1 16 90050 05 0000 140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</si>
  <si>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 (административные комиссии)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</si>
  <si>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</si>
  <si>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</si>
  <si>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</si>
  <si>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</si>
  <si>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</si>
  <si>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</si>
  <si>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</si>
  <si>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Дотации бюджетам муниципальных районов на выравнивание  бюджетной обеспеченности</t>
  </si>
  <si>
    <t>Дотации бюджетам 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</si>
  <si>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</si>
  <si>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районов на реформирование муниципальных финансов</t>
  </si>
  <si>
    <t>Безвозмездные поступления от других бюджетов бюджетной системы Российской Федерации</t>
  </si>
  <si>
    <t>Прочие безвозмездные поступления от других бюджетов бюджетной системы</t>
  </si>
  <si>
    <t>Субсидии бюджетам муниципальных районов на обеспечение жильем молодых семей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</si>
  <si>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</si>
  <si>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бюджетам муниципальных районов на денежные выплаты медицинскому персоналу фекльдшерско-акушерских пунктов, врачам, фельдшерам и медицинским сестрам скорой медицинской помощи</t>
  </si>
  <si>
    <t>Субсидии бюджетам муниципальных районов на государственную поддержку внедрения комплексных мер модернизации образования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</si>
  <si>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</si>
  <si>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совершенствование организации питания учащихся  в образовательных учрежедниях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</si>
  <si>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</si>
  <si>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</si>
  <si>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</si>
  <si>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</si>
  <si>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</si>
  <si>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 xml:space="preserve">Прочие субсидии бюджетам муниципальных районов </t>
  </si>
  <si>
    <t>Субсидии на капитальный и текущий ремонт объектов социально-культурной сферы</t>
  </si>
  <si>
    <t xml:space="preserve">Субвенции бюджетам субъектов Российской Федерации и муниципальных образований 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</si>
  <si>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</si>
  <si>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</si>
  <si>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Субвенции  бюджетам 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</si>
  <si>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 бюджетам муниципальных райнов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</si>
  <si>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</si>
  <si>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районов на выплату ежемесячного пособия на ребенка</t>
  </si>
  <si>
    <t>Субвенции бюджетам муниципальных районов на  выплаты инвалидам компенсаций страховых премий по договорам обязательного страхования гражданской отвественности владельцев транспортных средств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</si>
  <si>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</si>
  <si>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поощрение лучших учителей</t>
  </si>
  <si>
    <t>182 1 05 01011 01 0000 110</t>
  </si>
  <si>
    <t>182 1 05 01012 01 0000 110</t>
  </si>
  <si>
    <t>182 1 05 01021 01 0000 110</t>
  </si>
  <si>
    <t>182 1 05 01022 01 0000 110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</si>
  <si>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</si>
  <si>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</si>
  <si>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</si>
  <si>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</si>
  <si>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</si>
  <si>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</si>
  <si>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</si>
  <si>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</si>
  <si>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</si>
  <si>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</si>
  <si>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</si>
  <si>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</si>
  <si>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№5-ФЗ "О ветеранах" в соответствии с Указом Президента РФ от 7 мая 2008 года №714 "Об обеспечении жильем ветеранов Великой Отечественной войны 1941-1945 годов"</t>
  </si>
  <si>
    <t>Субсидии бюджетам муниципальных районов на строительство и модернизацию 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</si>
  <si>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</si>
  <si>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</si>
  <si>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</t>
  </si>
  <si>
    <t>Субвенции на реализацию закона Республики Алтай "О наделении органов местного самоуправления в Республике Алтай отдельными государтсвенными полномочиями по вопросам административного законодательства"</t>
  </si>
  <si>
    <t>Субвенции бюджетам муниципальных районов на предоставление мер социальной поддержки ветеранов труда Республике Алтай</t>
  </si>
  <si>
    <t>Субвенции на предоставление мер социальной поддержки некоторым категориям работников, проживающих в сельской местности Республики Алтай</t>
  </si>
  <si>
    <t>1 16 00000 00 0000 000</t>
  </si>
  <si>
    <t>образования "Усть-Коксинский район" РА</t>
  </si>
  <si>
    <t>000 2 18 00000 00 0000 000</t>
  </si>
  <si>
    <t>092 2 18 05010 05 0000 180</t>
  </si>
  <si>
    <t>092 2 18 05020 05 0000 151</t>
  </si>
  <si>
    <t>000 2 19 00000 00 0000 000</t>
  </si>
  <si>
    <t>092 2 19 05000 05 0000 151</t>
  </si>
  <si>
    <t xml:space="preserve">на 2012 год и на плановый период </t>
  </si>
  <si>
    <t>2013 и 2014 годов"</t>
  </si>
  <si>
    <t>Объем поступления доходов в бюджет муниципального образования "Усть-Коксинский район" РА в 2012 году</t>
  </si>
  <si>
    <t>182 1 05 01050 01 0000 110</t>
  </si>
  <si>
    <t>Минимальный налог, зачисляемый в бюджеты субъектов Российской Федерации</t>
  </si>
  <si>
    <t>011 1 11 05013 10 0000 120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</si>
  <si>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</si>
  <si>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</si>
  <si>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</si>
  <si>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>048 1 12 01010 01 0000 120</t>
  </si>
  <si>
    <t>048 1 12 01020 01 0000 120</t>
  </si>
  <si>
    <t>048 1 12 01030 01 0000 120</t>
  </si>
  <si>
    <t>048 1 12 01040 01 0000 120</t>
  </si>
  <si>
    <t>048 1 12 01050 01 0000 120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</si>
  <si>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</si>
  <si>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</si>
  <si>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</si>
  <si>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</si>
  <si>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</si>
  <si>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</si>
  <si>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</si>
  <si>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</si>
  <si>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</si>
  <si>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000 1 13 02995 05 0000 130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</si>
  <si>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</si>
  <si>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</si>
  <si>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</si>
  <si>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000 1 08 07142 01 0000 110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</si>
</sst>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0">
    <font>
      <sz val="10"/>
      <name val="Arial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0" xfId="0" applyBorder="1" applyAlignment="1">
      <alignment vertical="top"/>
    </xf>
    <xf numFmtId="0" fontId="4" fillId="24" borderId="10" xfId="0" applyFont="1" applyFill="1" applyBorder="1" applyAlignment="1">
      <alignment horizontal="left" vertical="top" wrapText="1"/>
    </xf>
    <xf numFmtId="49" fontId="6" fillId="24" borderId="10" xfId="0" applyNumberFormat="1" applyFont="1" applyFill="1" applyBorder="1" applyAlignment="1">
      <alignment horizontal="left" vertical="top" wrapText="1"/>
    </xf>
    <xf numFmtId="0" fontId="6" fillId="24" borderId="10" xfId="0" applyNumberFormat="1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vertical="top" wrapText="1"/>
    </xf>
    <xf numFmtId="0" fontId="8" fillId="24" borderId="10" xfId="0" applyFont="1" applyFill="1" applyBorder="1" applyAlignment="1">
      <alignment vertical="top" wrapText="1"/>
    </xf>
    <xf numFmtId="0" fontId="8" fillId="24" borderId="10" xfId="0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vertical="top" wrapText="1"/>
    </xf>
    <xf numFmtId="49" fontId="6" fillId="24" borderId="10" xfId="0" applyNumberFormat="1" applyFont="1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4" fontId="5" fillId="24" borderId="10" xfId="0" applyNumberFormat="1" applyFont="1" applyFill="1" applyBorder="1" applyAlignment="1">
      <alignment/>
    </xf>
    <xf numFmtId="0" fontId="4" fillId="24" borderId="12" xfId="0" applyFont="1" applyFill="1" applyBorder="1" applyAlignment="1">
      <alignment horizontal="left" vertical="center" wrapText="1"/>
    </xf>
    <xf numFmtId="4" fontId="2" fillId="24" borderId="13" xfId="0" applyNumberFormat="1" applyFont="1" applyFill="1" applyBorder="1" applyAlignment="1">
      <alignment vertical="center" wrapText="1"/>
    </xf>
    <xf numFmtId="0" fontId="6" fillId="24" borderId="14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right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top"/>
    </xf>
    <xf numFmtId="0" fontId="3" fillId="24" borderId="19" xfId="0" applyNumberFormat="1" applyFont="1" applyFill="1" applyBorder="1" applyAlignment="1">
      <alignment horizontal="center" vertical="top"/>
    </xf>
    <xf numFmtId="0" fontId="3" fillId="24" borderId="20" xfId="0" applyFont="1" applyFill="1" applyBorder="1" applyAlignment="1">
      <alignment horizontal="center" vertical="top"/>
    </xf>
    <xf numFmtId="0" fontId="4" fillId="24" borderId="21" xfId="0" applyFont="1" applyFill="1" applyBorder="1" applyAlignment="1">
      <alignment horizontal="left" vertical="top" wrapText="1"/>
    </xf>
    <xf numFmtId="0" fontId="8" fillId="24" borderId="10" xfId="0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vertical="top" wrapText="1"/>
    </xf>
    <xf numFmtId="4" fontId="2" fillId="24" borderId="12" xfId="0" applyNumberFormat="1" applyFont="1" applyFill="1" applyBorder="1" applyAlignment="1">
      <alignment vertical="center"/>
    </xf>
    <xf numFmtId="0" fontId="2" fillId="24" borderId="22" xfId="0" applyFont="1" applyFill="1" applyBorder="1" applyAlignment="1">
      <alignment wrapText="1"/>
    </xf>
    <xf numFmtId="4" fontId="2" fillId="24" borderId="23" xfId="0" applyNumberFormat="1" applyFont="1" applyFill="1" applyBorder="1" applyAlignment="1">
      <alignment wrapText="1"/>
    </xf>
    <xf numFmtId="0" fontId="2" fillId="24" borderId="24" xfId="0" applyFont="1" applyFill="1" applyBorder="1" applyAlignment="1">
      <alignment wrapText="1"/>
    </xf>
    <xf numFmtId="4" fontId="2" fillId="24" borderId="25" xfId="0" applyNumberFormat="1" applyFont="1" applyFill="1" applyBorder="1" applyAlignment="1">
      <alignment wrapText="1"/>
    </xf>
    <xf numFmtId="0" fontId="2" fillId="24" borderId="24" xfId="0" applyFont="1" applyFill="1" applyBorder="1" applyAlignment="1">
      <alignment wrapText="1"/>
    </xf>
    <xf numFmtId="4" fontId="2" fillId="24" borderId="25" xfId="0" applyNumberFormat="1" applyFont="1" applyFill="1" applyBorder="1" applyAlignment="1">
      <alignment wrapText="1"/>
    </xf>
    <xf numFmtId="0" fontId="5" fillId="24" borderId="24" xfId="0" applyFont="1" applyFill="1" applyBorder="1" applyAlignment="1">
      <alignment wrapText="1"/>
    </xf>
    <xf numFmtId="4" fontId="5" fillId="24" borderId="25" xfId="0" applyNumberFormat="1" applyFont="1" applyFill="1" applyBorder="1" applyAlignment="1">
      <alignment/>
    </xf>
    <xf numFmtId="4" fontId="5" fillId="24" borderId="25" xfId="0" applyNumberFormat="1" applyFont="1" applyFill="1" applyBorder="1" applyAlignment="1">
      <alignment wrapText="1"/>
    </xf>
    <xf numFmtId="0" fontId="5" fillId="24" borderId="24" xfId="0" applyFont="1" applyFill="1" applyBorder="1" applyAlignment="1">
      <alignment wrapText="1"/>
    </xf>
    <xf numFmtId="3" fontId="5" fillId="24" borderId="24" xfId="0" applyNumberFormat="1" applyFont="1" applyFill="1" applyBorder="1" applyAlignment="1">
      <alignment wrapText="1"/>
    </xf>
    <xf numFmtId="0" fontId="8" fillId="24" borderId="24" xfId="0" applyFont="1" applyFill="1" applyBorder="1" applyAlignment="1">
      <alignment wrapText="1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4" fontId="2" fillId="24" borderId="0" xfId="0" applyNumberFormat="1" applyFont="1" applyFill="1" applyBorder="1" applyAlignment="1">
      <alignment wrapText="1"/>
    </xf>
    <xf numFmtId="4" fontId="5" fillId="24" borderId="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5" fillId="0" borderId="25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4" fontId="5" fillId="0" borderId="25" xfId="0" applyNumberFormat="1" applyFont="1" applyFill="1" applyBorder="1" applyAlignment="1">
      <alignment/>
    </xf>
    <xf numFmtId="4" fontId="2" fillId="24" borderId="21" xfId="0" applyNumberFormat="1" applyFont="1" applyFill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9" sqref="A9:B2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0"/>
  <sheetViews>
    <sheetView tabSelected="1" zoomScale="75" zoomScaleNormal="75" zoomScalePageLayoutView="0" workbookViewId="0" topLeftCell="A57">
      <selection activeCell="E70" sqref="E70"/>
    </sheetView>
  </sheetViews>
  <sheetFormatPr defaultColWidth="9.140625" defaultRowHeight="12.75"/>
  <cols>
    <col min="1" max="1" width="31.57421875" style="0" customWidth="1"/>
    <col min="2" max="2" width="53.57421875" style="0" customWidth="1"/>
    <col min="3" max="3" width="17.8515625" style="0" hidden="1" customWidth="1"/>
    <col min="4" max="4" width="19.7109375" style="0" customWidth="1"/>
    <col min="5" max="5" width="21.140625" style="0" customWidth="1"/>
    <col min="6" max="6" width="7.28125" style="0" customWidth="1"/>
    <col min="9" max="9" width="0" style="0" hidden="1" customWidth="1"/>
  </cols>
  <sheetData>
    <row r="1" spans="3:5" ht="15">
      <c r="C1" s="59" t="s">
        <v>59</v>
      </c>
      <c r="D1" s="60"/>
      <c r="E1" s="60"/>
    </row>
    <row r="2" spans="3:5" ht="15">
      <c r="C2" s="59" t="s">
        <v>82</v>
      </c>
      <c r="D2" s="60"/>
      <c r="E2" s="60"/>
    </row>
    <row r="3" spans="3:5" ht="15">
      <c r="C3" s="59" t="s">
        <v>81</v>
      </c>
      <c r="D3" s="60"/>
      <c r="E3" s="60"/>
    </row>
    <row r="4" spans="3:5" ht="15">
      <c r="C4" s="59" t="s">
        <v>400</v>
      </c>
      <c r="D4" s="60"/>
      <c r="E4" s="60"/>
    </row>
    <row r="5" spans="3:5" ht="15">
      <c r="C5" s="61" t="s">
        <v>406</v>
      </c>
      <c r="D5" s="60"/>
      <c r="E5" s="60"/>
    </row>
    <row r="6" spans="3:5" ht="15">
      <c r="C6" s="22"/>
      <c r="D6" s="59" t="s">
        <v>407</v>
      </c>
      <c r="E6" s="59"/>
    </row>
    <row r="8" spans="1:5" ht="18" customHeight="1">
      <c r="A8" s="1"/>
      <c r="B8" s="2"/>
      <c r="C8" s="59" t="s">
        <v>21</v>
      </c>
      <c r="D8" s="60"/>
      <c r="E8" s="60"/>
    </row>
    <row r="9" spans="1:5" ht="15">
      <c r="A9" s="1"/>
      <c r="B9" s="2"/>
      <c r="C9" s="59" t="s">
        <v>25</v>
      </c>
      <c r="D9" s="60"/>
      <c r="E9" s="60"/>
    </row>
    <row r="10" spans="1:5" ht="15">
      <c r="A10" s="1"/>
      <c r="B10" s="2"/>
      <c r="C10" s="59" t="s">
        <v>400</v>
      </c>
      <c r="D10" s="60"/>
      <c r="E10" s="60"/>
    </row>
    <row r="11" spans="1:5" ht="15">
      <c r="A11" s="1"/>
      <c r="B11" s="2"/>
      <c r="C11" s="61" t="s">
        <v>406</v>
      </c>
      <c r="D11" s="60"/>
      <c r="E11" s="60"/>
    </row>
    <row r="12" spans="1:5" ht="15">
      <c r="A12" s="1"/>
      <c r="B12" s="2"/>
      <c r="C12" s="22"/>
      <c r="D12" s="59" t="s">
        <v>407</v>
      </c>
      <c r="E12" s="59"/>
    </row>
    <row r="13" spans="1:5" ht="48" thickBot="1">
      <c r="A13" s="1"/>
      <c r="B13" s="3" t="s">
        <v>408</v>
      </c>
      <c r="C13" s="4"/>
      <c r="D13" s="1"/>
      <c r="E13" s="1"/>
    </row>
    <row r="14" spans="1:6" ht="48" customHeight="1">
      <c r="A14" s="23" t="s">
        <v>62</v>
      </c>
      <c r="B14" s="24" t="s">
        <v>63</v>
      </c>
      <c r="C14" s="24" t="s">
        <v>64</v>
      </c>
      <c r="D14" s="25" t="s">
        <v>66</v>
      </c>
      <c r="E14" s="26" t="s">
        <v>67</v>
      </c>
      <c r="F14" s="50"/>
    </row>
    <row r="15" spans="1:5" ht="13.5" thickBot="1">
      <c r="A15" s="27">
        <v>1</v>
      </c>
      <c r="B15" s="28">
        <v>2</v>
      </c>
      <c r="C15" s="29">
        <v>3</v>
      </c>
      <c r="D15" s="30">
        <v>3</v>
      </c>
      <c r="E15" s="31">
        <v>4</v>
      </c>
    </row>
    <row r="16" spans="1:5" ht="15.75">
      <c r="A16" s="36" t="s">
        <v>127</v>
      </c>
      <c r="B16" s="32" t="s">
        <v>68</v>
      </c>
      <c r="C16" s="37">
        <f>C18+C29+C44+C48+C51+C57+C66+C74+C81+C86+C97+C99+C124</f>
        <v>70939400</v>
      </c>
      <c r="D16" s="58">
        <f aca="true" t="shared" si="0" ref="D16:D90">E16-C16</f>
        <v>0</v>
      </c>
      <c r="E16" s="37">
        <f>E18+E29+E44+E48+E51+E57+E66+E74+E81+E86+E97+E99+E124</f>
        <v>70939400</v>
      </c>
    </row>
    <row r="17" spans="1:5" ht="19.5" customHeight="1">
      <c r="A17" s="38"/>
      <c r="B17" s="14" t="s">
        <v>69</v>
      </c>
      <c r="C17" s="39">
        <f>C18+C29+C44+C48+C51+C57</f>
        <v>57021280</v>
      </c>
      <c r="D17" s="54">
        <f t="shared" si="0"/>
        <v>-351300</v>
      </c>
      <c r="E17" s="39">
        <f>E18+E29+E44+E48+E51+E57</f>
        <v>56669980</v>
      </c>
    </row>
    <row r="18" spans="1:11" ht="18" customHeight="1">
      <c r="A18" s="40" t="s">
        <v>128</v>
      </c>
      <c r="B18" s="5" t="s">
        <v>70</v>
      </c>
      <c r="C18" s="41">
        <f>C19+C20+C23+C24+C25+C26</f>
        <v>34731690</v>
      </c>
      <c r="D18" s="18">
        <f t="shared" si="0"/>
        <v>-167012</v>
      </c>
      <c r="E18" s="41">
        <f>E19+E20+E23+E24+E25+E26+E27+E28</f>
        <v>34564678</v>
      </c>
      <c r="J18" s="51"/>
      <c r="K18" s="51"/>
    </row>
    <row r="19" spans="1:11" ht="80.25" customHeight="1" hidden="1">
      <c r="A19" s="42" t="s">
        <v>129</v>
      </c>
      <c r="B19" s="8" t="s">
        <v>71</v>
      </c>
      <c r="C19" s="43">
        <f>20500-20500</f>
        <v>0</v>
      </c>
      <c r="D19" s="18">
        <f t="shared" si="0"/>
        <v>0</v>
      </c>
      <c r="E19" s="43">
        <f>20500-20500</f>
        <v>0</v>
      </c>
      <c r="J19" s="51"/>
      <c r="K19" s="52"/>
    </row>
    <row r="20" spans="1:11" ht="63" customHeight="1" hidden="1">
      <c r="A20" s="42" t="s">
        <v>130</v>
      </c>
      <c r="B20" s="9" t="s">
        <v>72</v>
      </c>
      <c r="C20" s="44">
        <f>C21+C22</f>
        <v>0</v>
      </c>
      <c r="D20" s="18">
        <f t="shared" si="0"/>
        <v>0</v>
      </c>
      <c r="E20" s="44">
        <f>E21+E22</f>
        <v>0</v>
      </c>
      <c r="J20" s="53"/>
      <c r="K20" s="51"/>
    </row>
    <row r="21" spans="1:11" ht="131.25" customHeight="1" hidden="1">
      <c r="A21" s="42" t="s">
        <v>131</v>
      </c>
      <c r="B21" s="33" t="s">
        <v>73</v>
      </c>
      <c r="C21" s="43">
        <f>32050500-32050500</f>
        <v>0</v>
      </c>
      <c r="D21" s="18">
        <f t="shared" si="0"/>
        <v>0</v>
      </c>
      <c r="E21" s="43">
        <f>32050500-32050500</f>
        <v>0</v>
      </c>
      <c r="J21" s="51"/>
      <c r="K21" s="51"/>
    </row>
    <row r="22" spans="1:5" ht="114" customHeight="1" hidden="1">
      <c r="A22" s="42" t="s">
        <v>132</v>
      </c>
      <c r="B22" s="33" t="s">
        <v>74</v>
      </c>
      <c r="C22" s="44">
        <f>60000-60000</f>
        <v>0</v>
      </c>
      <c r="D22" s="18">
        <f t="shared" si="0"/>
        <v>0</v>
      </c>
      <c r="E22" s="44">
        <f>60000-60000</f>
        <v>0</v>
      </c>
    </row>
    <row r="23" spans="1:5" ht="51" customHeight="1" hidden="1">
      <c r="A23" s="42" t="s">
        <v>133</v>
      </c>
      <c r="B23" s="6" t="s">
        <v>75</v>
      </c>
      <c r="C23" s="44">
        <f>40000-40000</f>
        <v>0</v>
      </c>
      <c r="D23" s="18">
        <f t="shared" si="0"/>
        <v>0</v>
      </c>
      <c r="E23" s="44">
        <f>40000-40000</f>
        <v>0</v>
      </c>
    </row>
    <row r="24" spans="1:5" ht="113.25" customHeight="1" hidden="1">
      <c r="A24" s="42" t="s">
        <v>134</v>
      </c>
      <c r="B24" s="7" t="s">
        <v>78</v>
      </c>
      <c r="C24" s="44">
        <f>28000-28000</f>
        <v>0</v>
      </c>
      <c r="D24" s="18">
        <f>E24-C24</f>
        <v>0</v>
      </c>
      <c r="E24" s="44">
        <f>28000-28000</f>
        <v>0</v>
      </c>
    </row>
    <row r="25" spans="1:5" ht="98.25" customHeight="1">
      <c r="A25" s="42" t="s">
        <v>129</v>
      </c>
      <c r="B25" s="7" t="s">
        <v>286</v>
      </c>
      <c r="C25" s="44">
        <f>32139000+1031000+1428490+73200</f>
        <v>34671690</v>
      </c>
      <c r="D25" s="18">
        <f>E25-C25</f>
        <v>-313946</v>
      </c>
      <c r="E25" s="44">
        <f>32139000+1031000+1428490+73200-137434-9500-167012</f>
        <v>34357744</v>
      </c>
    </row>
    <row r="26" spans="1:5" ht="144.75" customHeight="1">
      <c r="A26" s="42" t="s">
        <v>130</v>
      </c>
      <c r="B26" s="7" t="s">
        <v>287</v>
      </c>
      <c r="C26" s="44">
        <v>60000</v>
      </c>
      <c r="D26" s="18">
        <f>E26-C26</f>
        <v>0</v>
      </c>
      <c r="E26" s="44">
        <v>60000</v>
      </c>
    </row>
    <row r="27" spans="1:5" ht="66.75" customHeight="1">
      <c r="A27" s="42" t="s">
        <v>133</v>
      </c>
      <c r="B27" s="7" t="s">
        <v>56</v>
      </c>
      <c r="C27" s="44"/>
      <c r="D27" s="18">
        <f>E27-C27</f>
        <v>137434</v>
      </c>
      <c r="E27" s="44">
        <v>137434</v>
      </c>
    </row>
    <row r="28" spans="1:5" ht="114.75" customHeight="1">
      <c r="A28" s="42" t="s">
        <v>134</v>
      </c>
      <c r="B28" s="7" t="s">
        <v>57</v>
      </c>
      <c r="C28" s="44"/>
      <c r="D28" s="18">
        <f>E28-C28</f>
        <v>9500</v>
      </c>
      <c r="E28" s="44">
        <v>9500</v>
      </c>
    </row>
    <row r="29" spans="1:5" ht="18" customHeight="1">
      <c r="A29" s="40" t="s">
        <v>135</v>
      </c>
      <c r="B29" s="5" t="s">
        <v>79</v>
      </c>
      <c r="C29" s="41">
        <f>C30+C38+C41</f>
        <v>18146570</v>
      </c>
      <c r="D29" s="54">
        <f t="shared" si="0"/>
        <v>-200000</v>
      </c>
      <c r="E29" s="41">
        <f>E30+E38+E41</f>
        <v>17946570</v>
      </c>
    </row>
    <row r="30" spans="1:5" ht="30.75" customHeight="1">
      <c r="A30" s="42" t="s">
        <v>136</v>
      </c>
      <c r="B30" s="8" t="s">
        <v>80</v>
      </c>
      <c r="C30" s="44">
        <f>C31+C34+C37</f>
        <v>9694370</v>
      </c>
      <c r="D30" s="18">
        <f t="shared" si="0"/>
        <v>-200000</v>
      </c>
      <c r="E30" s="44">
        <f>E31+E34+E37</f>
        <v>9494370</v>
      </c>
    </row>
    <row r="31" spans="1:5" ht="33.75" customHeight="1">
      <c r="A31" s="42" t="s">
        <v>137</v>
      </c>
      <c r="B31" s="8" t="s">
        <v>83</v>
      </c>
      <c r="C31" s="44">
        <f>C32+C33</f>
        <v>5255100</v>
      </c>
      <c r="D31" s="18">
        <f t="shared" si="0"/>
        <v>-200000</v>
      </c>
      <c r="E31" s="44">
        <f>E32+E33</f>
        <v>5055100</v>
      </c>
    </row>
    <row r="32" spans="1:5" ht="33.75" customHeight="1">
      <c r="A32" s="42" t="s">
        <v>375</v>
      </c>
      <c r="B32" s="8" t="s">
        <v>83</v>
      </c>
      <c r="C32" s="44">
        <f>5805100+250000-800000</f>
        <v>5255100</v>
      </c>
      <c r="D32" s="18">
        <f t="shared" si="0"/>
        <v>-200000</v>
      </c>
      <c r="E32" s="44">
        <v>5055100</v>
      </c>
    </row>
    <row r="33" spans="1:5" ht="48.75" customHeight="1">
      <c r="A33" s="42" t="s">
        <v>376</v>
      </c>
      <c r="B33" s="8" t="s">
        <v>379</v>
      </c>
      <c r="C33" s="44"/>
      <c r="D33" s="18">
        <f t="shared" si="0"/>
        <v>0</v>
      </c>
      <c r="E33" s="44"/>
    </row>
    <row r="34" spans="1:5" ht="51" customHeight="1">
      <c r="A34" s="42" t="s">
        <v>138</v>
      </c>
      <c r="B34" s="8" t="s">
        <v>87</v>
      </c>
      <c r="C34" s="44">
        <f>C35+C36</f>
        <v>2237745</v>
      </c>
      <c r="D34" s="18">
        <f t="shared" si="0"/>
        <v>0</v>
      </c>
      <c r="E34" s="44">
        <f>E35+E36</f>
        <v>2237745</v>
      </c>
    </row>
    <row r="35" spans="1:5" ht="51" customHeight="1">
      <c r="A35" s="42" t="s">
        <v>377</v>
      </c>
      <c r="B35" s="8" t="s">
        <v>87</v>
      </c>
      <c r="C35" s="44">
        <f>2245000-640255+633000</f>
        <v>2237745</v>
      </c>
      <c r="D35" s="18">
        <f t="shared" si="0"/>
        <v>0</v>
      </c>
      <c r="E35" s="44">
        <f>2245000-640255+633000</f>
        <v>2237745</v>
      </c>
    </row>
    <row r="36" spans="1:5" ht="64.5" customHeight="1">
      <c r="A36" s="42" t="s">
        <v>378</v>
      </c>
      <c r="B36" s="8" t="s">
        <v>380</v>
      </c>
      <c r="C36" s="44"/>
      <c r="D36" s="18">
        <f t="shared" si="0"/>
        <v>0</v>
      </c>
      <c r="E36" s="44"/>
    </row>
    <row r="37" spans="1:5" ht="33.75" customHeight="1">
      <c r="A37" s="42" t="s">
        <v>409</v>
      </c>
      <c r="B37" s="8" t="s">
        <v>410</v>
      </c>
      <c r="C37" s="44">
        <f>1130000+1040725+30800</f>
        <v>2201525</v>
      </c>
      <c r="D37" s="18">
        <f t="shared" si="0"/>
        <v>0</v>
      </c>
      <c r="E37" s="44">
        <f>1130000+1040725+30800</f>
        <v>2201525</v>
      </c>
    </row>
    <row r="38" spans="1:5" ht="33" customHeight="1">
      <c r="A38" s="42" t="s">
        <v>139</v>
      </c>
      <c r="B38" s="8" t="s">
        <v>95</v>
      </c>
      <c r="C38" s="44">
        <f>C39+C40</f>
        <v>7580000</v>
      </c>
      <c r="D38" s="18">
        <f t="shared" si="0"/>
        <v>0</v>
      </c>
      <c r="E38" s="44">
        <f>E39+E40</f>
        <v>7580000</v>
      </c>
    </row>
    <row r="39" spans="1:5" ht="33" customHeight="1">
      <c r="A39" s="42" t="s">
        <v>381</v>
      </c>
      <c r="B39" s="8" t="s">
        <v>95</v>
      </c>
      <c r="C39" s="44">
        <f>6890000+310000+380000</f>
        <v>7580000</v>
      </c>
      <c r="D39" s="18">
        <f t="shared" si="0"/>
        <v>0</v>
      </c>
      <c r="E39" s="44">
        <f>6890000+310000+380000</f>
        <v>7580000</v>
      </c>
    </row>
    <row r="40" spans="1:5" ht="48.75" customHeight="1">
      <c r="A40" s="42" t="s">
        <v>382</v>
      </c>
      <c r="B40" s="8" t="s">
        <v>383</v>
      </c>
      <c r="C40" s="44"/>
      <c r="D40" s="18">
        <f t="shared" si="0"/>
        <v>0</v>
      </c>
      <c r="E40" s="44"/>
    </row>
    <row r="41" spans="1:5" ht="16.5" customHeight="1">
      <c r="A41" s="42" t="s">
        <v>140</v>
      </c>
      <c r="B41" s="8" t="s">
        <v>96</v>
      </c>
      <c r="C41" s="44">
        <f>C42+C43</f>
        <v>872200</v>
      </c>
      <c r="D41" s="18">
        <f t="shared" si="0"/>
        <v>0</v>
      </c>
      <c r="E41" s="44">
        <f>E42+E43</f>
        <v>872200</v>
      </c>
    </row>
    <row r="42" spans="1:5" ht="16.5" customHeight="1">
      <c r="A42" s="42" t="s">
        <v>384</v>
      </c>
      <c r="B42" s="8" t="s">
        <v>96</v>
      </c>
      <c r="C42" s="44">
        <f>730000+142200</f>
        <v>872200</v>
      </c>
      <c r="D42" s="18">
        <f t="shared" si="0"/>
        <v>0</v>
      </c>
      <c r="E42" s="44">
        <f>730000+142200</f>
        <v>872200</v>
      </c>
    </row>
    <row r="43" spans="1:5" ht="33.75" customHeight="1">
      <c r="A43" s="42" t="s">
        <v>385</v>
      </c>
      <c r="B43" s="8" t="s">
        <v>386</v>
      </c>
      <c r="C43" s="44"/>
      <c r="D43" s="18">
        <f t="shared" si="0"/>
        <v>0</v>
      </c>
      <c r="E43" s="44"/>
    </row>
    <row r="44" spans="1:5" ht="18" customHeight="1">
      <c r="A44" s="40" t="s">
        <v>141</v>
      </c>
      <c r="B44" s="5" t="s">
        <v>97</v>
      </c>
      <c r="C44" s="41">
        <f>C45</f>
        <v>2164500</v>
      </c>
      <c r="D44" s="18">
        <f t="shared" si="0"/>
        <v>0</v>
      </c>
      <c r="E44" s="41">
        <f>E45</f>
        <v>2164500</v>
      </c>
    </row>
    <row r="45" spans="1:5" ht="16.5" customHeight="1">
      <c r="A45" s="42" t="s">
        <v>142</v>
      </c>
      <c r="B45" s="14" t="s">
        <v>98</v>
      </c>
      <c r="C45" s="44">
        <f>C46+C47</f>
        <v>2164500</v>
      </c>
      <c r="D45" s="18">
        <f t="shared" si="0"/>
        <v>0</v>
      </c>
      <c r="E45" s="44">
        <f>E46+E47</f>
        <v>2164500</v>
      </c>
    </row>
    <row r="46" spans="1:5" ht="34.5" customHeight="1">
      <c r="A46" s="42" t="s">
        <v>143</v>
      </c>
      <c r="B46" s="13" t="s">
        <v>99</v>
      </c>
      <c r="C46" s="44">
        <f>1470000+426000+268500</f>
        <v>2164500</v>
      </c>
      <c r="D46" s="18">
        <f t="shared" si="0"/>
        <v>0</v>
      </c>
      <c r="E46" s="44">
        <f>1470000+426000+268500</f>
        <v>2164500</v>
      </c>
    </row>
    <row r="47" spans="1:5" ht="36" customHeight="1" hidden="1">
      <c r="A47" s="42" t="s">
        <v>144</v>
      </c>
      <c r="B47" s="13" t="s">
        <v>101</v>
      </c>
      <c r="C47" s="44">
        <v>0</v>
      </c>
      <c r="D47" s="18">
        <f t="shared" si="0"/>
        <v>0</v>
      </c>
      <c r="E47" s="44">
        <v>0</v>
      </c>
    </row>
    <row r="48" spans="1:5" ht="33.75" customHeight="1">
      <c r="A48" s="40" t="s">
        <v>145</v>
      </c>
      <c r="B48" s="5" t="s">
        <v>102</v>
      </c>
      <c r="C48" s="41">
        <f>C49</f>
        <v>6420</v>
      </c>
      <c r="D48" s="18">
        <f t="shared" si="0"/>
        <v>0</v>
      </c>
      <c r="E48" s="41">
        <f>E49</f>
        <v>6420</v>
      </c>
    </row>
    <row r="49" spans="1:5" ht="21" customHeight="1">
      <c r="A49" s="42" t="s">
        <v>146</v>
      </c>
      <c r="B49" s="14" t="s">
        <v>103</v>
      </c>
      <c r="C49" s="44">
        <f>C50</f>
        <v>6420</v>
      </c>
      <c r="D49" s="18">
        <f t="shared" si="0"/>
        <v>0</v>
      </c>
      <c r="E49" s="44">
        <f>E50</f>
        <v>6420</v>
      </c>
    </row>
    <row r="50" spans="1:5" ht="33.75" customHeight="1">
      <c r="A50" s="42" t="s">
        <v>147</v>
      </c>
      <c r="B50" s="13" t="s">
        <v>104</v>
      </c>
      <c r="C50" s="44">
        <f>11000-4580</f>
        <v>6420</v>
      </c>
      <c r="D50" s="18">
        <f t="shared" si="0"/>
        <v>0</v>
      </c>
      <c r="E50" s="44">
        <f>11000-4580</f>
        <v>6420</v>
      </c>
    </row>
    <row r="51" spans="1:5" ht="17.25" customHeight="1">
      <c r="A51" s="40" t="s">
        <v>148</v>
      </c>
      <c r="B51" s="5" t="s">
        <v>105</v>
      </c>
      <c r="C51" s="41">
        <f>C52+C53+C54+C55+C56</f>
        <v>1972100</v>
      </c>
      <c r="D51" s="18">
        <f t="shared" si="0"/>
        <v>0</v>
      </c>
      <c r="E51" s="41">
        <f>E52+E53+E54+E55+E56</f>
        <v>1972100</v>
      </c>
    </row>
    <row r="52" spans="1:5" ht="66.75" customHeight="1">
      <c r="A52" s="42" t="s">
        <v>149</v>
      </c>
      <c r="B52" s="16" t="s">
        <v>106</v>
      </c>
      <c r="C52" s="44">
        <v>910700</v>
      </c>
      <c r="D52" s="18">
        <f t="shared" si="0"/>
        <v>0</v>
      </c>
      <c r="E52" s="44">
        <v>910700</v>
      </c>
    </row>
    <row r="53" spans="1:5" ht="96.75" customHeight="1">
      <c r="A53" s="42" t="s">
        <v>150</v>
      </c>
      <c r="B53" s="12" t="s">
        <v>84</v>
      </c>
      <c r="C53" s="44">
        <f>845000-97000</f>
        <v>748000</v>
      </c>
      <c r="D53" s="18">
        <f>E53-C53</f>
        <v>0</v>
      </c>
      <c r="E53" s="44">
        <f>845000-97000</f>
        <v>748000</v>
      </c>
    </row>
    <row r="54" spans="1:5" ht="99.75" customHeight="1">
      <c r="A54" s="42" t="s">
        <v>433</v>
      </c>
      <c r="B54" s="12" t="s">
        <v>0</v>
      </c>
      <c r="C54" s="44">
        <f>200000+48500</f>
        <v>248500</v>
      </c>
      <c r="D54" s="18">
        <f>E54-C54</f>
        <v>0</v>
      </c>
      <c r="E54" s="44">
        <f>200000+48500</f>
        <v>248500</v>
      </c>
    </row>
    <row r="55" spans="1:5" ht="33.75" customHeight="1">
      <c r="A55" s="42" t="s">
        <v>151</v>
      </c>
      <c r="B55" s="12" t="s">
        <v>107</v>
      </c>
      <c r="C55" s="43">
        <v>64900</v>
      </c>
      <c r="D55" s="18">
        <f>E55-C55</f>
        <v>0</v>
      </c>
      <c r="E55" s="43">
        <v>64900</v>
      </c>
    </row>
    <row r="56" spans="1:5" ht="162" customHeight="1" hidden="1">
      <c r="A56" s="42" t="s">
        <v>1</v>
      </c>
      <c r="B56" s="12" t="s">
        <v>2</v>
      </c>
      <c r="C56" s="43">
        <v>0</v>
      </c>
      <c r="D56" s="18">
        <f t="shared" si="0"/>
        <v>0</v>
      </c>
      <c r="E56" s="43">
        <v>0</v>
      </c>
    </row>
    <row r="57" spans="1:5" ht="51.75" customHeight="1">
      <c r="A57" s="40" t="s">
        <v>152</v>
      </c>
      <c r="B57" s="9" t="s">
        <v>108</v>
      </c>
      <c r="C57" s="41">
        <f>C58+C59+C60+C61+C62+C63+C64</f>
        <v>0</v>
      </c>
      <c r="D57" s="18">
        <f t="shared" si="0"/>
        <v>15712</v>
      </c>
      <c r="E57" s="41">
        <f>E58+E59+E60+E61+E62+E63+E64</f>
        <v>15712</v>
      </c>
    </row>
    <row r="58" spans="1:5" ht="48.75" customHeight="1">
      <c r="A58" s="42" t="s">
        <v>153</v>
      </c>
      <c r="B58" s="8" t="s">
        <v>109</v>
      </c>
      <c r="C58" s="43"/>
      <c r="D58" s="18">
        <f t="shared" si="0"/>
        <v>683</v>
      </c>
      <c r="E58" s="43">
        <v>683</v>
      </c>
    </row>
    <row r="59" spans="1:5" ht="21" customHeight="1">
      <c r="A59" s="42" t="s">
        <v>154</v>
      </c>
      <c r="B59" s="8" t="s">
        <v>110</v>
      </c>
      <c r="C59" s="43"/>
      <c r="D59" s="18">
        <f t="shared" si="0"/>
        <v>167</v>
      </c>
      <c r="E59" s="43">
        <v>167</v>
      </c>
    </row>
    <row r="60" spans="1:5" ht="18.75" customHeight="1">
      <c r="A60" s="42" t="s">
        <v>155</v>
      </c>
      <c r="B60" s="8" t="s">
        <v>111</v>
      </c>
      <c r="C60" s="43"/>
      <c r="D60" s="18">
        <f t="shared" si="0"/>
        <v>14862</v>
      </c>
      <c r="E60" s="43">
        <v>14862</v>
      </c>
    </row>
    <row r="61" spans="1:5" ht="33.75" customHeight="1" hidden="1">
      <c r="A61" s="42" t="s">
        <v>156</v>
      </c>
      <c r="B61" s="8" t="s">
        <v>112</v>
      </c>
      <c r="C61" s="43"/>
      <c r="D61" s="18">
        <f t="shared" si="0"/>
        <v>0</v>
      </c>
      <c r="E61" s="43"/>
    </row>
    <row r="62" spans="1:5" ht="82.5" customHeight="1" hidden="1">
      <c r="A62" s="42" t="s">
        <v>157</v>
      </c>
      <c r="B62" s="8" t="s">
        <v>119</v>
      </c>
      <c r="C62" s="43"/>
      <c r="D62" s="18">
        <f t="shared" si="0"/>
        <v>0</v>
      </c>
      <c r="E62" s="43"/>
    </row>
    <row r="63" spans="1:5" ht="52.5" customHeight="1" hidden="1">
      <c r="A63" s="42" t="s">
        <v>158</v>
      </c>
      <c r="B63" s="8" t="s">
        <v>120</v>
      </c>
      <c r="C63" s="43"/>
      <c r="D63" s="18">
        <f t="shared" si="0"/>
        <v>0</v>
      </c>
      <c r="E63" s="43"/>
    </row>
    <row r="64" spans="1:5" ht="33" customHeight="1" hidden="1">
      <c r="A64" s="42" t="s">
        <v>159</v>
      </c>
      <c r="B64" s="8" t="s">
        <v>121</v>
      </c>
      <c r="C64" s="43"/>
      <c r="D64" s="18">
        <f t="shared" si="0"/>
        <v>0</v>
      </c>
      <c r="E64" s="43"/>
    </row>
    <row r="65" spans="1:5" ht="19.5" customHeight="1">
      <c r="A65" s="42" t="s">
        <v>160</v>
      </c>
      <c r="B65" s="14" t="s">
        <v>122</v>
      </c>
      <c r="C65" s="41">
        <f>C66+C74+C81+C86+C97+C99+C124</f>
        <v>13918120</v>
      </c>
      <c r="D65" s="54">
        <f t="shared" si="0"/>
        <v>351300</v>
      </c>
      <c r="E65" s="41">
        <f>E66+E74+E81+E86+E97+E99+E124</f>
        <v>14269420</v>
      </c>
    </row>
    <row r="66" spans="1:5" ht="50.25" customHeight="1">
      <c r="A66" s="40" t="s">
        <v>161</v>
      </c>
      <c r="B66" s="5" t="s">
        <v>123</v>
      </c>
      <c r="C66" s="41">
        <f>C67+C68+C69+C70+C71+C72+C73</f>
        <v>2857861</v>
      </c>
      <c r="D66" s="18">
        <f t="shared" si="0"/>
        <v>50000</v>
      </c>
      <c r="E66" s="41">
        <f>E67+E68+E69+E70+E71+E72+E73</f>
        <v>2907861</v>
      </c>
    </row>
    <row r="67" spans="1:5" ht="47.25" customHeight="1">
      <c r="A67" s="42" t="s">
        <v>162</v>
      </c>
      <c r="B67" s="8" t="s">
        <v>282</v>
      </c>
      <c r="C67" s="44">
        <f>6500-3500</f>
        <v>3000</v>
      </c>
      <c r="D67" s="18">
        <f t="shared" si="0"/>
        <v>0</v>
      </c>
      <c r="E67" s="44">
        <f>6500-3500</f>
        <v>3000</v>
      </c>
    </row>
    <row r="68" spans="1:5" ht="99.75" customHeight="1" hidden="1">
      <c r="A68" s="42" t="s">
        <v>124</v>
      </c>
      <c r="B68" s="8" t="s">
        <v>285</v>
      </c>
      <c r="C68" s="44"/>
      <c r="D68" s="18">
        <f>E68-C68</f>
        <v>0</v>
      </c>
      <c r="E68" s="44"/>
    </row>
    <row r="69" spans="1:5" ht="99.75" customHeight="1">
      <c r="A69" s="42" t="s">
        <v>411</v>
      </c>
      <c r="B69" s="8" t="s">
        <v>285</v>
      </c>
      <c r="C69" s="44">
        <f>1713500+460000</f>
        <v>2173500</v>
      </c>
      <c r="D69" s="18">
        <f t="shared" si="0"/>
        <v>50000</v>
      </c>
      <c r="E69" s="44">
        <v>2223500</v>
      </c>
    </row>
    <row r="70" spans="1:5" ht="83.25" customHeight="1">
      <c r="A70" s="42" t="s">
        <v>163</v>
      </c>
      <c r="B70" s="8" t="s">
        <v>414</v>
      </c>
      <c r="C70" s="44">
        <f>1056500-406500</f>
        <v>650000</v>
      </c>
      <c r="D70" s="18">
        <f t="shared" si="0"/>
        <v>0</v>
      </c>
      <c r="E70" s="44">
        <f>1056500-406500</f>
        <v>650000</v>
      </c>
    </row>
    <row r="71" spans="1:5" ht="66" customHeight="1" hidden="1">
      <c r="A71" s="42" t="s">
        <v>164</v>
      </c>
      <c r="B71" s="8" t="s">
        <v>293</v>
      </c>
      <c r="C71" s="44"/>
      <c r="D71" s="18">
        <f t="shared" si="0"/>
        <v>0</v>
      </c>
      <c r="E71" s="44"/>
    </row>
    <row r="72" spans="1:5" ht="116.25" customHeight="1" hidden="1">
      <c r="A72" s="42" t="s">
        <v>165</v>
      </c>
      <c r="B72" s="8" t="s">
        <v>412</v>
      </c>
      <c r="C72" s="44"/>
      <c r="D72" s="18">
        <f t="shared" si="0"/>
        <v>0</v>
      </c>
      <c r="E72" s="44"/>
    </row>
    <row r="73" spans="1:5" ht="96" customHeight="1">
      <c r="A73" s="42" t="s">
        <v>166</v>
      </c>
      <c r="B73" s="8" t="s">
        <v>413</v>
      </c>
      <c r="C73" s="44">
        <v>31361</v>
      </c>
      <c r="D73" s="18">
        <f t="shared" si="0"/>
        <v>0</v>
      </c>
      <c r="E73" s="44">
        <v>31361</v>
      </c>
    </row>
    <row r="74" spans="1:5" ht="35.25" customHeight="1">
      <c r="A74" s="40" t="s">
        <v>167</v>
      </c>
      <c r="B74" s="5" t="s">
        <v>298</v>
      </c>
      <c r="C74" s="41">
        <f>C75</f>
        <v>295000</v>
      </c>
      <c r="D74" s="54">
        <f t="shared" si="0"/>
        <v>-10000</v>
      </c>
      <c r="E74" s="41">
        <f>E75</f>
        <v>285000</v>
      </c>
    </row>
    <row r="75" spans="1:5" ht="35.25" customHeight="1">
      <c r="A75" s="42" t="s">
        <v>168</v>
      </c>
      <c r="B75" s="8" t="s">
        <v>308</v>
      </c>
      <c r="C75" s="44">
        <f>C76+C77+C78+C79+C80</f>
        <v>295000</v>
      </c>
      <c r="D75" s="18">
        <f>E75-C75</f>
        <v>-10000</v>
      </c>
      <c r="E75" s="44">
        <f>E76+E77+E78+E79+E80</f>
        <v>285000</v>
      </c>
    </row>
    <row r="76" spans="1:5" ht="35.25" customHeight="1">
      <c r="A76" s="42" t="s">
        <v>415</v>
      </c>
      <c r="B76" s="8" t="s">
        <v>420</v>
      </c>
      <c r="C76" s="44">
        <f>64250-7000</f>
        <v>57250</v>
      </c>
      <c r="D76" s="18">
        <f>E76-C76</f>
        <v>-10000</v>
      </c>
      <c r="E76" s="44">
        <f>64250-7000-10000</f>
        <v>47250</v>
      </c>
    </row>
    <row r="77" spans="1:5" ht="35.25" customHeight="1">
      <c r="A77" s="42" t="s">
        <v>416</v>
      </c>
      <c r="B77" s="8" t="s">
        <v>421</v>
      </c>
      <c r="C77" s="44">
        <f>2500+3650</f>
        <v>6150</v>
      </c>
      <c r="D77" s="18">
        <f>E77-C77</f>
        <v>0</v>
      </c>
      <c r="E77" s="44">
        <f>2500+3650</f>
        <v>6150</v>
      </c>
    </row>
    <row r="78" spans="1:5" ht="35.25" customHeight="1">
      <c r="A78" s="42" t="s">
        <v>417</v>
      </c>
      <c r="B78" s="8" t="s">
        <v>422</v>
      </c>
      <c r="C78" s="44"/>
      <c r="D78" s="18">
        <f>E78-C78</f>
        <v>0</v>
      </c>
      <c r="E78" s="44"/>
    </row>
    <row r="79" spans="1:5" ht="31.5" customHeight="1">
      <c r="A79" s="42" t="s">
        <v>418</v>
      </c>
      <c r="B79" s="8" t="s">
        <v>423</v>
      </c>
      <c r="C79" s="44">
        <f>183250+48350</f>
        <v>231600</v>
      </c>
      <c r="D79" s="18">
        <f t="shared" si="0"/>
        <v>0</v>
      </c>
      <c r="E79" s="44">
        <f>183250+48350</f>
        <v>231600</v>
      </c>
    </row>
    <row r="80" spans="1:5" ht="31.5" customHeight="1">
      <c r="A80" s="42" t="s">
        <v>419</v>
      </c>
      <c r="B80" s="8" t="s">
        <v>424</v>
      </c>
      <c r="C80" s="44">
        <f>250000-250000</f>
        <v>0</v>
      </c>
      <c r="D80" s="18">
        <f>E80-C80</f>
        <v>0</v>
      </c>
      <c r="E80" s="44">
        <f>250000-250000</f>
        <v>0</v>
      </c>
    </row>
    <row r="81" spans="1:5" ht="33" customHeight="1">
      <c r="A81" s="40" t="s">
        <v>169</v>
      </c>
      <c r="B81" s="10" t="s">
        <v>309</v>
      </c>
      <c r="C81" s="41">
        <f>C82+C83+C84+C85</f>
        <v>3195000</v>
      </c>
      <c r="D81" s="54">
        <f t="shared" si="0"/>
        <v>120000</v>
      </c>
      <c r="E81" s="41">
        <f>E82+E83+E84+E85</f>
        <v>3315000</v>
      </c>
    </row>
    <row r="82" spans="1:5" ht="53.25" customHeight="1">
      <c r="A82" s="42" t="s">
        <v>90</v>
      </c>
      <c r="B82" s="11" t="s">
        <v>91</v>
      </c>
      <c r="C82" s="44"/>
      <c r="D82" s="18">
        <f>E82-C82</f>
        <v>0</v>
      </c>
      <c r="E82" s="44"/>
    </row>
    <row r="83" spans="1:5" ht="48" customHeight="1">
      <c r="A83" s="42" t="s">
        <v>425</v>
      </c>
      <c r="B83" s="11" t="s">
        <v>426</v>
      </c>
      <c r="C83" s="44">
        <f>2300000+40000+480000</f>
        <v>2820000</v>
      </c>
      <c r="D83" s="18">
        <f t="shared" si="0"/>
        <v>0</v>
      </c>
      <c r="E83" s="44">
        <f>2300000+40000+480000</f>
        <v>2820000</v>
      </c>
    </row>
    <row r="84" spans="1:5" ht="54" customHeight="1">
      <c r="A84" s="42" t="s">
        <v>427</v>
      </c>
      <c r="B84" s="11" t="s">
        <v>428</v>
      </c>
      <c r="C84" s="41"/>
      <c r="D84" s="18">
        <f t="shared" si="0"/>
        <v>0</v>
      </c>
      <c r="E84" s="41"/>
    </row>
    <row r="85" spans="1:5" ht="33" customHeight="1">
      <c r="A85" s="42" t="s">
        <v>429</v>
      </c>
      <c r="B85" s="11" t="s">
        <v>430</v>
      </c>
      <c r="C85" s="44">
        <f>525000-150000</f>
        <v>375000</v>
      </c>
      <c r="D85" s="18">
        <f t="shared" si="0"/>
        <v>120000</v>
      </c>
      <c r="E85" s="44">
        <f>525000-150000+120000</f>
        <v>495000</v>
      </c>
    </row>
    <row r="86" spans="1:5" ht="31.5" customHeight="1">
      <c r="A86" s="40" t="s">
        <v>170</v>
      </c>
      <c r="B86" s="10" t="s">
        <v>310</v>
      </c>
      <c r="C86" s="41">
        <f>C87+C88+C89+C90+C91+C92+C93+C94+C95+C96</f>
        <v>4459709</v>
      </c>
      <c r="D86" s="54">
        <f t="shared" si="0"/>
        <v>0</v>
      </c>
      <c r="E86" s="41">
        <f>E87+E88+E89+E90+E91+E92+E93+E94+E95+E96</f>
        <v>4459709</v>
      </c>
    </row>
    <row r="87" spans="1:5" ht="35.25" customHeight="1">
      <c r="A87" s="42" t="s">
        <v>171</v>
      </c>
      <c r="B87" s="11" t="s">
        <v>311</v>
      </c>
      <c r="C87" s="43"/>
      <c r="D87" s="18">
        <f t="shared" si="0"/>
        <v>0</v>
      </c>
      <c r="E87" s="43"/>
    </row>
    <row r="88" spans="1:5" ht="114" customHeight="1" hidden="1">
      <c r="A88" s="45" t="s">
        <v>431</v>
      </c>
      <c r="B88" s="12" t="s">
        <v>432</v>
      </c>
      <c r="C88" s="43"/>
      <c r="D88" s="18">
        <f t="shared" si="0"/>
        <v>0</v>
      </c>
      <c r="E88" s="43"/>
    </row>
    <row r="89" spans="1:5" ht="116.25" customHeight="1">
      <c r="A89" s="42" t="s">
        <v>3</v>
      </c>
      <c r="B89" s="13" t="s">
        <v>4</v>
      </c>
      <c r="C89" s="43">
        <f>1166245+116500</f>
        <v>1282745</v>
      </c>
      <c r="D89" s="18">
        <f t="shared" si="0"/>
        <v>50000</v>
      </c>
      <c r="E89" s="43">
        <f>1166245+116500+50000</f>
        <v>1332745</v>
      </c>
    </row>
    <row r="90" spans="1:5" ht="116.25" customHeight="1" hidden="1">
      <c r="A90" s="45" t="s">
        <v>5</v>
      </c>
      <c r="B90" s="12" t="s">
        <v>6</v>
      </c>
      <c r="C90" s="43"/>
      <c r="D90" s="18">
        <f t="shared" si="0"/>
        <v>0</v>
      </c>
      <c r="E90" s="43"/>
    </row>
    <row r="91" spans="1:5" ht="118.5" customHeight="1" hidden="1">
      <c r="A91" s="42" t="s">
        <v>7</v>
      </c>
      <c r="B91" s="13" t="s">
        <v>8</v>
      </c>
      <c r="C91" s="43"/>
      <c r="D91" s="18">
        <f aca="true" t="shared" si="1" ref="D91:D149">E91-C91</f>
        <v>0</v>
      </c>
      <c r="E91" s="43"/>
    </row>
    <row r="92" spans="1:5" ht="68.25" customHeight="1" hidden="1">
      <c r="A92" s="42" t="s">
        <v>172</v>
      </c>
      <c r="B92" s="13" t="s">
        <v>316</v>
      </c>
      <c r="C92" s="43"/>
      <c r="D92" s="18">
        <f t="shared" si="1"/>
        <v>0</v>
      </c>
      <c r="E92" s="43"/>
    </row>
    <row r="93" spans="1:5" ht="66" customHeight="1" hidden="1">
      <c r="A93" s="42" t="s">
        <v>173</v>
      </c>
      <c r="B93" s="13" t="s">
        <v>317</v>
      </c>
      <c r="C93" s="43"/>
      <c r="D93" s="18">
        <f t="shared" si="1"/>
        <v>0</v>
      </c>
      <c r="E93" s="43"/>
    </row>
    <row r="94" spans="1:5" ht="49.5" customHeight="1" hidden="1">
      <c r="A94" s="42" t="s">
        <v>174</v>
      </c>
      <c r="B94" s="11" t="s">
        <v>76</v>
      </c>
      <c r="C94" s="43"/>
      <c r="D94" s="18">
        <f t="shared" si="1"/>
        <v>0</v>
      </c>
      <c r="E94" s="43"/>
    </row>
    <row r="95" spans="1:5" ht="64.5" customHeight="1">
      <c r="A95" s="42" t="s">
        <v>9</v>
      </c>
      <c r="B95" s="11" t="s">
        <v>318</v>
      </c>
      <c r="C95" s="44">
        <f>374000+2519296+583668-300000</f>
        <v>3176964</v>
      </c>
      <c r="D95" s="18">
        <f t="shared" si="1"/>
        <v>-50000</v>
      </c>
      <c r="E95" s="44">
        <f>374000+2519296+583668-300000-50000</f>
        <v>3126964</v>
      </c>
    </row>
    <row r="96" spans="1:5" ht="69" customHeight="1">
      <c r="A96" s="42" t="s">
        <v>175</v>
      </c>
      <c r="B96" s="11" t="s">
        <v>10</v>
      </c>
      <c r="C96" s="43"/>
      <c r="D96" s="18">
        <f t="shared" si="1"/>
        <v>0</v>
      </c>
      <c r="E96" s="43"/>
    </row>
    <row r="97" spans="1:5" ht="18" customHeight="1">
      <c r="A97" s="40" t="s">
        <v>176</v>
      </c>
      <c r="B97" s="10" t="s">
        <v>319</v>
      </c>
      <c r="C97" s="41">
        <f>C98</f>
        <v>0</v>
      </c>
      <c r="D97" s="18">
        <f t="shared" si="1"/>
        <v>0</v>
      </c>
      <c r="E97" s="41">
        <f>E98</f>
        <v>0</v>
      </c>
    </row>
    <row r="98" spans="1:5" ht="53.25" customHeight="1">
      <c r="A98" s="42" t="s">
        <v>177</v>
      </c>
      <c r="B98" s="11" t="s">
        <v>11</v>
      </c>
      <c r="C98" s="43"/>
      <c r="D98" s="18">
        <f t="shared" si="1"/>
        <v>0</v>
      </c>
      <c r="E98" s="43"/>
    </row>
    <row r="99" spans="1:5" ht="16.5" customHeight="1">
      <c r="A99" s="40" t="s">
        <v>399</v>
      </c>
      <c r="B99" s="5" t="s">
        <v>320</v>
      </c>
      <c r="C99" s="41">
        <f>C100+C101+C102+C103+C104+C105+C106+C107+C108+C109+C110+C111+C112+C113+C114+C115+C116+C117+C118+C119+C120+C121+C122</f>
        <v>2428100</v>
      </c>
      <c r="D99" s="54">
        <f t="shared" si="1"/>
        <v>241300</v>
      </c>
      <c r="E99" s="41">
        <f>E100+E101+E102+E103+E104+E105+E106+E107+E108+E109+E110+E111+E112+E113+E114+E115+E116+E117+E118+E119+E120+E121+E122</f>
        <v>2669400</v>
      </c>
    </row>
    <row r="100" spans="1:5" ht="147" customHeight="1">
      <c r="A100" s="42" t="s">
        <v>178</v>
      </c>
      <c r="B100" s="13" t="s">
        <v>345</v>
      </c>
      <c r="C100" s="44">
        <f>19000+7500</f>
        <v>26500</v>
      </c>
      <c r="D100" s="18">
        <f t="shared" si="1"/>
        <v>0</v>
      </c>
      <c r="E100" s="44">
        <f>19000+7500</f>
        <v>26500</v>
      </c>
    </row>
    <row r="101" spans="1:5" ht="69" customHeight="1">
      <c r="A101" s="42" t="s">
        <v>179</v>
      </c>
      <c r="B101" s="13" t="s">
        <v>321</v>
      </c>
      <c r="C101" s="44"/>
      <c r="D101" s="18">
        <f t="shared" si="1"/>
        <v>0</v>
      </c>
      <c r="E101" s="44"/>
    </row>
    <row r="102" spans="1:5" ht="67.5" customHeight="1">
      <c r="A102" s="42" t="s">
        <v>180</v>
      </c>
      <c r="B102" s="13" t="s">
        <v>322</v>
      </c>
      <c r="C102" s="44">
        <f>4000+2000</f>
        <v>6000</v>
      </c>
      <c r="D102" s="18">
        <f t="shared" si="1"/>
        <v>0</v>
      </c>
      <c r="E102" s="44">
        <f>4000+2000</f>
        <v>6000</v>
      </c>
    </row>
    <row r="103" spans="1:5" ht="83.25" customHeight="1">
      <c r="A103" s="42" t="s">
        <v>181</v>
      </c>
      <c r="B103" s="13" t="s">
        <v>323</v>
      </c>
      <c r="C103" s="44">
        <f>36000+40000</f>
        <v>76000</v>
      </c>
      <c r="D103" s="18">
        <f t="shared" si="1"/>
        <v>50000</v>
      </c>
      <c r="E103" s="44">
        <f>36000+40000+50000</f>
        <v>126000</v>
      </c>
    </row>
    <row r="104" spans="1:5" ht="84.75" customHeight="1" hidden="1">
      <c r="A104" s="42" t="s">
        <v>182</v>
      </c>
      <c r="B104" s="13" t="s">
        <v>324</v>
      </c>
      <c r="C104" s="44">
        <v>0</v>
      </c>
      <c r="D104" s="18">
        <f t="shared" si="1"/>
        <v>0</v>
      </c>
      <c r="E104" s="44">
        <v>0</v>
      </c>
    </row>
    <row r="105" spans="1:5" ht="50.25" customHeight="1" hidden="1">
      <c r="A105" s="42" t="s">
        <v>113</v>
      </c>
      <c r="B105" s="13" t="s">
        <v>325</v>
      </c>
      <c r="C105" s="44"/>
      <c r="D105" s="18">
        <f t="shared" si="1"/>
        <v>0</v>
      </c>
      <c r="E105" s="44"/>
    </row>
    <row r="106" spans="1:5" ht="69" customHeight="1" hidden="1">
      <c r="A106" s="42" t="s">
        <v>183</v>
      </c>
      <c r="B106" s="13" t="s">
        <v>326</v>
      </c>
      <c r="C106" s="44"/>
      <c r="D106" s="18">
        <f t="shared" si="1"/>
        <v>0</v>
      </c>
      <c r="E106" s="44"/>
    </row>
    <row r="107" spans="1:5" ht="68.25" customHeight="1" hidden="1">
      <c r="A107" s="42" t="s">
        <v>184</v>
      </c>
      <c r="B107" s="34" t="s">
        <v>327</v>
      </c>
      <c r="C107" s="44"/>
      <c r="D107" s="18">
        <f t="shared" si="1"/>
        <v>0</v>
      </c>
      <c r="E107" s="44"/>
    </row>
    <row r="108" spans="1:5" ht="33" customHeight="1" hidden="1">
      <c r="A108" s="42" t="s">
        <v>185</v>
      </c>
      <c r="B108" s="13" t="s">
        <v>328</v>
      </c>
      <c r="C108" s="44"/>
      <c r="D108" s="18">
        <f t="shared" si="1"/>
        <v>0</v>
      </c>
      <c r="E108" s="44"/>
    </row>
    <row r="109" spans="1:5" ht="52.5" customHeight="1">
      <c r="A109" s="42" t="s">
        <v>186</v>
      </c>
      <c r="B109" s="13" t="s">
        <v>329</v>
      </c>
      <c r="C109" s="44"/>
      <c r="D109" s="18">
        <f t="shared" si="1"/>
        <v>3000</v>
      </c>
      <c r="E109" s="44">
        <v>3000</v>
      </c>
    </row>
    <row r="110" spans="1:5" ht="50.25" customHeight="1">
      <c r="A110" s="42" t="s">
        <v>187</v>
      </c>
      <c r="B110" s="13" t="s">
        <v>330</v>
      </c>
      <c r="C110" s="44">
        <v>33500</v>
      </c>
      <c r="D110" s="18">
        <f t="shared" si="1"/>
        <v>0</v>
      </c>
      <c r="E110" s="44">
        <v>33500</v>
      </c>
    </row>
    <row r="111" spans="1:5" ht="47.25">
      <c r="A111" s="42" t="s">
        <v>188</v>
      </c>
      <c r="B111" s="13" t="s">
        <v>331</v>
      </c>
      <c r="C111" s="44"/>
      <c r="D111" s="18">
        <f t="shared" si="1"/>
        <v>0</v>
      </c>
      <c r="E111" s="44"/>
    </row>
    <row r="112" spans="1:5" ht="31.5">
      <c r="A112" s="42" t="s">
        <v>189</v>
      </c>
      <c r="B112" s="13" t="s">
        <v>332</v>
      </c>
      <c r="C112" s="44">
        <f>10000-8000</f>
        <v>2000</v>
      </c>
      <c r="D112" s="18">
        <f t="shared" si="1"/>
        <v>10000</v>
      </c>
      <c r="E112" s="44">
        <f>10000-8000+10000</f>
        <v>12000</v>
      </c>
    </row>
    <row r="113" spans="1:5" ht="63" hidden="1">
      <c r="A113" s="42" t="s">
        <v>190</v>
      </c>
      <c r="B113" s="13" t="s">
        <v>333</v>
      </c>
      <c r="C113" s="44"/>
      <c r="D113" s="18">
        <f t="shared" si="1"/>
        <v>0</v>
      </c>
      <c r="E113" s="44"/>
    </row>
    <row r="114" spans="1:5" ht="67.5" customHeight="1" hidden="1">
      <c r="A114" s="42" t="s">
        <v>191</v>
      </c>
      <c r="B114" s="13" t="s">
        <v>334</v>
      </c>
      <c r="C114" s="44"/>
      <c r="D114" s="18">
        <f t="shared" si="1"/>
        <v>0</v>
      </c>
      <c r="E114" s="44"/>
    </row>
    <row r="115" spans="1:5" ht="65.25" customHeight="1">
      <c r="A115" s="42" t="s">
        <v>192</v>
      </c>
      <c r="B115" s="13" t="s">
        <v>16</v>
      </c>
      <c r="C115" s="44">
        <f>350000-11800</f>
        <v>338200</v>
      </c>
      <c r="D115" s="18">
        <f t="shared" si="1"/>
        <v>0</v>
      </c>
      <c r="E115" s="44">
        <f>350000-11800</f>
        <v>338200</v>
      </c>
    </row>
    <row r="116" spans="1:5" ht="35.25" customHeight="1">
      <c r="A116" s="42" t="s">
        <v>125</v>
      </c>
      <c r="B116" s="13" t="s">
        <v>15</v>
      </c>
      <c r="C116" s="44"/>
      <c r="D116" s="18">
        <f>E116-C116</f>
        <v>0</v>
      </c>
      <c r="E116" s="44"/>
    </row>
    <row r="117" spans="1:5" ht="50.25" customHeight="1">
      <c r="A117" s="42" t="s">
        <v>12</v>
      </c>
      <c r="B117" s="13" t="s">
        <v>13</v>
      </c>
      <c r="C117" s="44">
        <f>1337800-115000-73200</f>
        <v>1149600</v>
      </c>
      <c r="D117" s="18">
        <f>E117-C117</f>
        <v>40000</v>
      </c>
      <c r="E117" s="44">
        <f>1337800-115000-73200+40000</f>
        <v>1189600</v>
      </c>
    </row>
    <row r="118" spans="1:5" ht="33.75" customHeight="1">
      <c r="A118" s="42" t="s">
        <v>14</v>
      </c>
      <c r="B118" s="13" t="s">
        <v>15</v>
      </c>
      <c r="C118" s="44">
        <f>1337800-1337800</f>
        <v>0</v>
      </c>
      <c r="D118" s="18">
        <f t="shared" si="1"/>
        <v>0</v>
      </c>
      <c r="E118" s="44">
        <f>1337800-1337800</f>
        <v>0</v>
      </c>
    </row>
    <row r="119" spans="1:5" ht="66" customHeight="1">
      <c r="A119" s="42" t="s">
        <v>193</v>
      </c>
      <c r="B119" s="13" t="s">
        <v>299</v>
      </c>
      <c r="C119" s="44"/>
      <c r="D119" s="18">
        <f t="shared" si="1"/>
        <v>100000</v>
      </c>
      <c r="E119" s="44">
        <v>100000</v>
      </c>
    </row>
    <row r="120" spans="1:5" ht="81.75" customHeight="1">
      <c r="A120" s="42" t="s">
        <v>194</v>
      </c>
      <c r="B120" s="16" t="s">
        <v>335</v>
      </c>
      <c r="C120" s="44"/>
      <c r="D120" s="18">
        <f t="shared" si="1"/>
        <v>0</v>
      </c>
      <c r="E120" s="44"/>
    </row>
    <row r="121" spans="1:5" ht="50.25" customHeight="1">
      <c r="A121" s="42" t="s">
        <v>58</v>
      </c>
      <c r="B121" s="16" t="s">
        <v>88</v>
      </c>
      <c r="C121" s="44">
        <v>0</v>
      </c>
      <c r="D121" s="18">
        <f t="shared" si="1"/>
        <v>8300</v>
      </c>
      <c r="E121" s="44">
        <v>8300</v>
      </c>
    </row>
    <row r="122" spans="1:6" ht="51" customHeight="1">
      <c r="A122" s="42" t="s">
        <v>195</v>
      </c>
      <c r="B122" s="13" t="s">
        <v>336</v>
      </c>
      <c r="C122" s="44">
        <f>671300+125000</f>
        <v>796300</v>
      </c>
      <c r="D122" s="18">
        <f t="shared" si="1"/>
        <v>30000</v>
      </c>
      <c r="E122" s="44">
        <f>671300+125000+30000</f>
        <v>826300</v>
      </c>
      <c r="F122" s="42"/>
    </row>
    <row r="123" spans="1:5" ht="66.75" customHeight="1" hidden="1">
      <c r="A123" s="42" t="s">
        <v>337</v>
      </c>
      <c r="B123" s="8" t="s">
        <v>338</v>
      </c>
      <c r="C123" s="44">
        <v>50000</v>
      </c>
      <c r="D123" s="18">
        <f t="shared" si="1"/>
        <v>0</v>
      </c>
      <c r="E123" s="44">
        <v>50000</v>
      </c>
    </row>
    <row r="124" spans="1:5" ht="15.75">
      <c r="A124" s="40" t="s">
        <v>196</v>
      </c>
      <c r="B124" s="5" t="s">
        <v>339</v>
      </c>
      <c r="C124" s="41">
        <f>C125+C126</f>
        <v>682450</v>
      </c>
      <c r="D124" s="54">
        <f t="shared" si="1"/>
        <v>-50000</v>
      </c>
      <c r="E124" s="41">
        <f>E125+E126</f>
        <v>632450</v>
      </c>
    </row>
    <row r="125" spans="1:5" ht="32.25" customHeight="1">
      <c r="A125" s="42" t="s">
        <v>197</v>
      </c>
      <c r="B125" s="13" t="s">
        <v>340</v>
      </c>
      <c r="C125" s="41"/>
      <c r="D125" s="18">
        <f t="shared" si="1"/>
        <v>0</v>
      </c>
      <c r="E125" s="41"/>
    </row>
    <row r="126" spans="1:5" ht="18.75" customHeight="1">
      <c r="A126" s="42" t="s">
        <v>198</v>
      </c>
      <c r="B126" s="13" t="s">
        <v>341</v>
      </c>
      <c r="C126" s="44">
        <v>682450</v>
      </c>
      <c r="D126" s="18">
        <f t="shared" si="1"/>
        <v>-50000</v>
      </c>
      <c r="E126" s="44">
        <v>632450</v>
      </c>
    </row>
    <row r="127" spans="1:6" ht="18">
      <c r="A127" s="40" t="s">
        <v>199</v>
      </c>
      <c r="B127" s="5" t="s">
        <v>342</v>
      </c>
      <c r="C127" s="41">
        <f>C128+C235+C237+C239+C245</f>
        <v>421933254.04999995</v>
      </c>
      <c r="D127" s="54">
        <f t="shared" si="1"/>
        <v>0</v>
      </c>
      <c r="E127" s="41">
        <f>E128+E235+E237+E239+E245</f>
        <v>421933254.04999995</v>
      </c>
      <c r="F127" s="48"/>
    </row>
    <row r="128" spans="1:6" ht="33" customHeight="1">
      <c r="A128" s="42" t="s">
        <v>200</v>
      </c>
      <c r="B128" s="8" t="s">
        <v>350</v>
      </c>
      <c r="C128" s="44">
        <f>C129+C135+C178+C222+C230</f>
        <v>424905512.34</v>
      </c>
      <c r="D128" s="18">
        <f t="shared" si="1"/>
        <v>0</v>
      </c>
      <c r="E128" s="44">
        <f>E129+E135+E178+E222+E230</f>
        <v>424905512.34</v>
      </c>
      <c r="F128" s="48"/>
    </row>
    <row r="129" spans="1:13" ht="36" customHeight="1">
      <c r="A129" s="42" t="s">
        <v>201</v>
      </c>
      <c r="B129" s="8" t="s">
        <v>343</v>
      </c>
      <c r="C129" s="44">
        <f>C130+C131+C132+C133+C134</f>
        <v>92322175</v>
      </c>
      <c r="D129" s="18">
        <f t="shared" si="1"/>
        <v>0</v>
      </c>
      <c r="E129" s="44">
        <f>E130+E131+E132+E133+E134</f>
        <v>92322175</v>
      </c>
      <c r="F129" s="48"/>
      <c r="M129" t="s">
        <v>160</v>
      </c>
    </row>
    <row r="130" spans="1:6" ht="31.5">
      <c r="A130" s="42" t="s">
        <v>202</v>
      </c>
      <c r="B130" s="8" t="s">
        <v>346</v>
      </c>
      <c r="C130" s="44">
        <v>76190200</v>
      </c>
      <c r="D130" s="18">
        <f t="shared" si="1"/>
        <v>0</v>
      </c>
      <c r="E130" s="44">
        <v>76190200</v>
      </c>
      <c r="F130" s="48"/>
    </row>
    <row r="131" spans="1:6" ht="35.25" customHeight="1">
      <c r="A131" s="42" t="s">
        <v>202</v>
      </c>
      <c r="B131" s="8" t="s">
        <v>346</v>
      </c>
      <c r="C131" s="44">
        <f>11098800-382800</f>
        <v>10716000</v>
      </c>
      <c r="D131" s="18">
        <f t="shared" si="1"/>
        <v>0</v>
      </c>
      <c r="E131" s="44">
        <f>11098800-382800</f>
        <v>10716000</v>
      </c>
      <c r="F131" s="48"/>
    </row>
    <row r="132" spans="1:6" ht="47.25">
      <c r="A132" s="42" t="s">
        <v>203</v>
      </c>
      <c r="B132" s="8" t="s">
        <v>347</v>
      </c>
      <c r="C132" s="55">
        <f>1500000+183565+261050+1000000</f>
        <v>2944615</v>
      </c>
      <c r="D132" s="18">
        <f t="shared" si="1"/>
        <v>0</v>
      </c>
      <c r="E132" s="55">
        <f>1500000+183565+261050+1000000</f>
        <v>2944615</v>
      </c>
      <c r="F132" s="48"/>
    </row>
    <row r="133" spans="1:6" ht="49.5" customHeight="1">
      <c r="A133" s="42" t="s">
        <v>36</v>
      </c>
      <c r="B133" s="8" t="s">
        <v>40</v>
      </c>
      <c r="C133" s="44">
        <v>2471360</v>
      </c>
      <c r="D133" s="18">
        <f>E133-C133</f>
        <v>0</v>
      </c>
      <c r="E133" s="44">
        <v>2471360</v>
      </c>
      <c r="F133" s="48"/>
    </row>
    <row r="134" spans="1:6" ht="19.5" customHeight="1" hidden="1">
      <c r="A134" s="42" t="s">
        <v>204</v>
      </c>
      <c r="B134" s="8" t="s">
        <v>52</v>
      </c>
      <c r="C134" s="44">
        <v>0</v>
      </c>
      <c r="D134" s="18">
        <f t="shared" si="1"/>
        <v>0</v>
      </c>
      <c r="E134" s="44">
        <v>0</v>
      </c>
      <c r="F134" s="48"/>
    </row>
    <row r="135" spans="1:6" ht="53.25" customHeight="1">
      <c r="A135" s="42" t="s">
        <v>205</v>
      </c>
      <c r="B135" s="8" t="s">
        <v>348</v>
      </c>
      <c r="C135" s="44">
        <f>C136+C137+C138+C139+C140+C141+C142+C143+C144+C145+C146+C147+C148+C149+C150+C151+C152+C153+C154+C155+C156+C157+C158+C159+C160+C161+C162+C163+C164+C165</f>
        <v>129030233.7</v>
      </c>
      <c r="D135" s="18">
        <f t="shared" si="1"/>
        <v>0</v>
      </c>
      <c r="E135" s="44">
        <f>E136+E137+E138+E139+E140+E141+E142+E143+E144+E145+E146+E147+E148+E149+E150+E151+E152+E153+E154+E155+E156+E157+E158+E159+E160+E161+E162+E163+E164+E165</f>
        <v>129030233.7</v>
      </c>
      <c r="F135" s="48"/>
    </row>
    <row r="136" spans="1:6" ht="36.75" customHeight="1" hidden="1">
      <c r="A136" s="42" t="s">
        <v>206</v>
      </c>
      <c r="B136" s="8" t="s">
        <v>349</v>
      </c>
      <c r="C136" s="43"/>
      <c r="D136" s="18">
        <f t="shared" si="1"/>
        <v>0</v>
      </c>
      <c r="E136" s="43"/>
      <c r="F136" s="48"/>
    </row>
    <row r="137" spans="1:6" ht="34.5" customHeight="1" hidden="1">
      <c r="A137" s="42" t="s">
        <v>207</v>
      </c>
      <c r="B137" s="8" t="s">
        <v>352</v>
      </c>
      <c r="C137" s="43"/>
      <c r="D137" s="18">
        <f t="shared" si="1"/>
        <v>0</v>
      </c>
      <c r="E137" s="43"/>
      <c r="F137" s="48"/>
    </row>
    <row r="138" spans="1:6" ht="65.25" customHeight="1">
      <c r="A138" s="42" t="s">
        <v>208</v>
      </c>
      <c r="B138" s="8" t="s">
        <v>353</v>
      </c>
      <c r="C138" s="43">
        <v>6686350</v>
      </c>
      <c r="D138" s="18">
        <f t="shared" si="1"/>
        <v>0</v>
      </c>
      <c r="E138" s="43">
        <v>6686350</v>
      </c>
      <c r="F138" s="48"/>
    </row>
    <row r="139" spans="1:6" ht="83.25" customHeight="1" hidden="1">
      <c r="A139" s="42" t="s">
        <v>209</v>
      </c>
      <c r="B139" s="8" t="s">
        <v>354</v>
      </c>
      <c r="C139" s="43"/>
      <c r="D139" s="18">
        <f t="shared" si="1"/>
        <v>0</v>
      </c>
      <c r="E139" s="43"/>
      <c r="F139" s="48"/>
    </row>
    <row r="140" spans="1:6" ht="84" customHeight="1" hidden="1">
      <c r="A140" s="42" t="s">
        <v>210</v>
      </c>
      <c r="B140" s="8" t="s">
        <v>392</v>
      </c>
      <c r="C140" s="44"/>
      <c r="D140" s="18">
        <f t="shared" si="1"/>
        <v>0</v>
      </c>
      <c r="E140" s="44"/>
      <c r="F140" s="48"/>
    </row>
    <row r="141" spans="1:6" ht="48.75" customHeight="1" hidden="1">
      <c r="A141" s="42" t="s">
        <v>211</v>
      </c>
      <c r="B141" s="8" t="s">
        <v>355</v>
      </c>
      <c r="C141" s="44"/>
      <c r="D141" s="18">
        <f t="shared" si="1"/>
        <v>0</v>
      </c>
      <c r="E141" s="44"/>
      <c r="F141" s="48"/>
    </row>
    <row r="142" spans="1:6" ht="117.75" customHeight="1" hidden="1">
      <c r="A142" s="42" t="s">
        <v>212</v>
      </c>
      <c r="B142" s="8" t="s">
        <v>301</v>
      </c>
      <c r="C142" s="44">
        <v>0</v>
      </c>
      <c r="D142" s="18">
        <f t="shared" si="1"/>
        <v>0</v>
      </c>
      <c r="E142" s="44">
        <v>0</v>
      </c>
      <c r="F142" s="48"/>
    </row>
    <row r="143" spans="1:6" ht="34.5" customHeight="1">
      <c r="A143" s="42" t="s">
        <v>213</v>
      </c>
      <c r="B143" s="8" t="s">
        <v>356</v>
      </c>
      <c r="C143" s="44">
        <f>420804+631200</f>
        <v>1052004</v>
      </c>
      <c r="D143" s="18">
        <f t="shared" si="1"/>
        <v>0</v>
      </c>
      <c r="E143" s="44">
        <f>420804+631200</f>
        <v>1052004</v>
      </c>
      <c r="F143" s="48"/>
    </row>
    <row r="144" spans="1:6" ht="51.75" customHeight="1" hidden="1">
      <c r="A144" s="46" t="s">
        <v>214</v>
      </c>
      <c r="B144" s="8" t="s">
        <v>118</v>
      </c>
      <c r="C144" s="43"/>
      <c r="D144" s="18">
        <f t="shared" si="1"/>
        <v>0</v>
      </c>
      <c r="E144" s="43"/>
      <c r="F144" s="48"/>
    </row>
    <row r="145" spans="1:6" ht="53.25" customHeight="1" hidden="1">
      <c r="A145" s="42" t="s">
        <v>215</v>
      </c>
      <c r="B145" s="8" t="s">
        <v>357</v>
      </c>
      <c r="C145" s="43"/>
      <c r="D145" s="18">
        <f t="shared" si="1"/>
        <v>0</v>
      </c>
      <c r="E145" s="43"/>
      <c r="F145" s="48"/>
    </row>
    <row r="146" spans="1:6" ht="66.75" customHeight="1">
      <c r="A146" s="42" t="s">
        <v>216</v>
      </c>
      <c r="B146" s="8" t="s">
        <v>289</v>
      </c>
      <c r="C146" s="57">
        <f>20000000+7000000+49000000-660490-1960000</f>
        <v>73379510</v>
      </c>
      <c r="D146" s="56">
        <f t="shared" si="1"/>
        <v>0</v>
      </c>
      <c r="E146" s="57">
        <f>20000000+7000000+49000000-660490-1960000</f>
        <v>73379510</v>
      </c>
      <c r="F146" s="48"/>
    </row>
    <row r="147" spans="1:6" ht="51" customHeight="1" hidden="1">
      <c r="A147" s="42" t="s">
        <v>217</v>
      </c>
      <c r="B147" s="8" t="s">
        <v>288</v>
      </c>
      <c r="C147" s="43"/>
      <c r="D147" s="18">
        <f t="shared" si="1"/>
        <v>0</v>
      </c>
      <c r="E147" s="43"/>
      <c r="F147" s="48"/>
    </row>
    <row r="148" spans="1:6" ht="84" customHeight="1" hidden="1">
      <c r="A148" s="42" t="s">
        <v>218</v>
      </c>
      <c r="B148" s="8" t="s">
        <v>26</v>
      </c>
      <c r="C148" s="43">
        <v>0</v>
      </c>
      <c r="D148" s="18">
        <f>E148-C148</f>
        <v>0</v>
      </c>
      <c r="E148" s="43">
        <v>0</v>
      </c>
      <c r="F148" s="48"/>
    </row>
    <row r="149" spans="1:6" ht="51" customHeight="1" hidden="1">
      <c r="A149" s="42" t="s">
        <v>219</v>
      </c>
      <c r="B149" s="8" t="s">
        <v>359</v>
      </c>
      <c r="C149" s="43"/>
      <c r="D149" s="18">
        <f t="shared" si="1"/>
        <v>0</v>
      </c>
      <c r="E149" s="43"/>
      <c r="F149" s="48"/>
    </row>
    <row r="150" spans="1:6" ht="66" customHeight="1" hidden="1">
      <c r="A150" s="42" t="s">
        <v>220</v>
      </c>
      <c r="B150" s="8" t="s">
        <v>117</v>
      </c>
      <c r="C150" s="43"/>
      <c r="D150" s="18">
        <f aca="true" t="shared" si="2" ref="D150:D220">E150-C150</f>
        <v>0</v>
      </c>
      <c r="E150" s="43"/>
      <c r="F150" s="48"/>
    </row>
    <row r="151" spans="1:6" ht="65.25" customHeight="1">
      <c r="A151" s="42" t="s">
        <v>221</v>
      </c>
      <c r="B151" s="8" t="s">
        <v>360</v>
      </c>
      <c r="C151" s="57">
        <f>5491000+3277900-11015+81</f>
        <v>8757966</v>
      </c>
      <c r="D151" s="56">
        <f t="shared" si="2"/>
        <v>0</v>
      </c>
      <c r="E151" s="57">
        <f>5491000+3277900-11015+81</f>
        <v>8757966</v>
      </c>
      <c r="F151" s="48"/>
    </row>
    <row r="152" spans="1:6" ht="52.5" customHeight="1" hidden="1">
      <c r="A152" s="42" t="s">
        <v>222</v>
      </c>
      <c r="B152" s="8" t="s">
        <v>292</v>
      </c>
      <c r="C152" s="43"/>
      <c r="D152" s="18">
        <f t="shared" si="2"/>
        <v>0</v>
      </c>
      <c r="E152" s="43"/>
      <c r="F152" s="48"/>
    </row>
    <row r="153" spans="1:6" ht="96.75" customHeight="1" hidden="1">
      <c r="A153" s="42" t="s">
        <v>223</v>
      </c>
      <c r="B153" s="8" t="s">
        <v>17</v>
      </c>
      <c r="C153" s="43">
        <v>0</v>
      </c>
      <c r="D153" s="18">
        <f t="shared" si="2"/>
        <v>0</v>
      </c>
      <c r="E153" s="43">
        <v>0</v>
      </c>
      <c r="F153" s="48"/>
    </row>
    <row r="154" spans="1:6" ht="100.5" customHeight="1" hidden="1">
      <c r="A154" s="42" t="s">
        <v>225</v>
      </c>
      <c r="B154" s="8" t="s">
        <v>361</v>
      </c>
      <c r="C154" s="43">
        <v>0</v>
      </c>
      <c r="D154" s="18">
        <f t="shared" si="2"/>
        <v>0</v>
      </c>
      <c r="E154" s="43">
        <v>0</v>
      </c>
      <c r="F154" s="48"/>
    </row>
    <row r="155" spans="1:6" ht="117" customHeight="1" hidden="1">
      <c r="A155" s="42" t="s">
        <v>226</v>
      </c>
      <c r="B155" s="8" t="s">
        <v>283</v>
      </c>
      <c r="C155" s="43">
        <v>0</v>
      </c>
      <c r="D155" s="18">
        <f>E155-C155</f>
        <v>0</v>
      </c>
      <c r="E155" s="43">
        <v>0</v>
      </c>
      <c r="F155" s="48"/>
    </row>
    <row r="156" spans="1:6" ht="49.5" customHeight="1" hidden="1">
      <c r="A156" s="42" t="s">
        <v>227</v>
      </c>
      <c r="B156" s="8" t="s">
        <v>362</v>
      </c>
      <c r="C156" s="43">
        <v>0</v>
      </c>
      <c r="D156" s="18">
        <f t="shared" si="2"/>
        <v>0</v>
      </c>
      <c r="E156" s="43">
        <v>0</v>
      </c>
      <c r="F156" s="48"/>
    </row>
    <row r="157" spans="1:6" ht="51.75" customHeight="1" hidden="1">
      <c r="A157" s="42" t="s">
        <v>228</v>
      </c>
      <c r="B157" s="8" t="s">
        <v>290</v>
      </c>
      <c r="C157" s="43">
        <v>0</v>
      </c>
      <c r="D157" s="18">
        <f t="shared" si="2"/>
        <v>0</v>
      </c>
      <c r="E157" s="43">
        <v>0</v>
      </c>
      <c r="F157" s="48"/>
    </row>
    <row r="158" spans="1:6" ht="84" customHeight="1" hidden="1">
      <c r="A158" s="42" t="s">
        <v>229</v>
      </c>
      <c r="B158" s="8" t="s">
        <v>284</v>
      </c>
      <c r="C158" s="43">
        <v>0</v>
      </c>
      <c r="D158" s="18">
        <f>E158-C158</f>
        <v>0</v>
      </c>
      <c r="E158" s="43">
        <v>0</v>
      </c>
      <c r="F158" s="48"/>
    </row>
    <row r="159" spans="1:6" ht="33.75" customHeight="1" hidden="1">
      <c r="A159" s="42" t="s">
        <v>230</v>
      </c>
      <c r="B159" s="8" t="s">
        <v>312</v>
      </c>
      <c r="C159" s="44">
        <v>0</v>
      </c>
      <c r="D159" s="18">
        <f t="shared" si="2"/>
        <v>0</v>
      </c>
      <c r="E159" s="44">
        <v>0</v>
      </c>
      <c r="F159" s="48"/>
    </row>
    <row r="160" spans="1:6" ht="38.25" customHeight="1" hidden="1">
      <c r="A160" s="42" t="s">
        <v>231</v>
      </c>
      <c r="B160" s="8" t="s">
        <v>303</v>
      </c>
      <c r="C160" s="44">
        <v>0</v>
      </c>
      <c r="D160" s="18">
        <f t="shared" si="2"/>
        <v>0</v>
      </c>
      <c r="E160" s="44">
        <v>0</v>
      </c>
      <c r="F160" s="48"/>
    </row>
    <row r="161" spans="1:6" ht="66" customHeight="1" hidden="1">
      <c r="A161" s="42" t="s">
        <v>232</v>
      </c>
      <c r="B161" s="8" t="s">
        <v>358</v>
      </c>
      <c r="C161" s="44"/>
      <c r="D161" s="18">
        <f t="shared" si="2"/>
        <v>0</v>
      </c>
      <c r="E161" s="44"/>
      <c r="F161" s="48"/>
    </row>
    <row r="162" spans="1:6" ht="48.75" customHeight="1" hidden="1">
      <c r="A162" s="42" t="s">
        <v>233</v>
      </c>
      <c r="B162" s="8" t="s">
        <v>65</v>
      </c>
      <c r="C162" s="43">
        <v>0</v>
      </c>
      <c r="D162" s="18">
        <f t="shared" si="2"/>
        <v>0</v>
      </c>
      <c r="E162" s="43">
        <v>0</v>
      </c>
      <c r="F162" s="48"/>
    </row>
    <row r="163" spans="1:6" ht="33.75" customHeight="1">
      <c r="A163" s="42" t="s">
        <v>42</v>
      </c>
      <c r="B163" s="8" t="s">
        <v>43</v>
      </c>
      <c r="C163" s="43">
        <f>690520+2815410-2815410+4660410+750000+1250000</f>
        <v>7350930</v>
      </c>
      <c r="D163" s="18">
        <f>E163-C163</f>
        <v>0</v>
      </c>
      <c r="E163" s="43">
        <f>690520+2815410-2815410+4660410+750000+1250000</f>
        <v>7350930</v>
      </c>
      <c r="F163" s="48"/>
    </row>
    <row r="164" spans="1:6" ht="68.25" customHeight="1">
      <c r="A164" s="42" t="s">
        <v>294</v>
      </c>
      <c r="B164" s="8" t="s">
        <v>295</v>
      </c>
      <c r="C164" s="43">
        <f>5000000+3059000+600000+1500000+1000000+12310000</f>
        <v>23469000</v>
      </c>
      <c r="D164" s="18"/>
      <c r="E164" s="43">
        <f>5000000+3059000+600000+1500000+1000000+12310000</f>
        <v>23469000</v>
      </c>
      <c r="F164" s="48"/>
    </row>
    <row r="165" spans="1:6" ht="21" customHeight="1">
      <c r="A165" s="42" t="s">
        <v>234</v>
      </c>
      <c r="B165" s="8" t="s">
        <v>363</v>
      </c>
      <c r="C165" s="44">
        <f>C166+C167+C168+C169+C170+C171+C172+C173+C174+C175+C176+C177</f>
        <v>8334473.7</v>
      </c>
      <c r="D165" s="18">
        <f t="shared" si="2"/>
        <v>0</v>
      </c>
      <c r="E165" s="44">
        <f>E166+E167+E168+E169+E170+E171+E172+E173+E174+E175+E176+E177</f>
        <v>8334473.7</v>
      </c>
      <c r="F165" s="48"/>
    </row>
    <row r="166" spans="1:6" ht="34.5" customHeight="1">
      <c r="A166" s="42" t="s">
        <v>234</v>
      </c>
      <c r="B166" s="8" t="s">
        <v>364</v>
      </c>
      <c r="C166" s="43"/>
      <c r="D166" s="18">
        <f t="shared" si="2"/>
        <v>0</v>
      </c>
      <c r="E166" s="43"/>
      <c r="F166" s="48"/>
    </row>
    <row r="167" spans="1:6" ht="35.25" customHeight="1">
      <c r="A167" s="42" t="s">
        <v>234</v>
      </c>
      <c r="B167" s="8" t="s">
        <v>53</v>
      </c>
      <c r="C167" s="43">
        <v>250000</v>
      </c>
      <c r="D167" s="18">
        <f t="shared" si="2"/>
        <v>0</v>
      </c>
      <c r="E167" s="43">
        <v>250000</v>
      </c>
      <c r="F167" s="48"/>
    </row>
    <row r="168" spans="1:6" ht="82.5" customHeight="1">
      <c r="A168" s="42" t="s">
        <v>234</v>
      </c>
      <c r="B168" s="8" t="s">
        <v>54</v>
      </c>
      <c r="C168" s="43">
        <v>4879947</v>
      </c>
      <c r="D168" s="18">
        <f t="shared" si="2"/>
        <v>0</v>
      </c>
      <c r="E168" s="43">
        <v>4879947</v>
      </c>
      <c r="F168" s="48"/>
    </row>
    <row r="169" spans="1:6" ht="66.75" customHeight="1" hidden="1">
      <c r="A169" s="42" t="s">
        <v>234</v>
      </c>
      <c r="B169" s="8" t="s">
        <v>291</v>
      </c>
      <c r="C169" s="43"/>
      <c r="D169" s="18">
        <f t="shared" si="2"/>
        <v>0</v>
      </c>
      <c r="E169" s="43"/>
      <c r="F169" s="48"/>
    </row>
    <row r="170" spans="1:6" ht="63.75" customHeight="1">
      <c r="A170" s="42" t="s">
        <v>234</v>
      </c>
      <c r="B170" s="8" t="s">
        <v>39</v>
      </c>
      <c r="C170" s="43">
        <v>42600</v>
      </c>
      <c r="D170" s="18">
        <f t="shared" si="2"/>
        <v>0</v>
      </c>
      <c r="E170" s="43">
        <v>42600</v>
      </c>
      <c r="F170" s="48"/>
    </row>
    <row r="171" spans="1:6" ht="94.5">
      <c r="A171" s="42" t="s">
        <v>234</v>
      </c>
      <c r="B171" s="8" t="s">
        <v>37</v>
      </c>
      <c r="C171" s="57">
        <f>1108800</f>
        <v>1108800</v>
      </c>
      <c r="D171" s="56">
        <f t="shared" si="2"/>
        <v>0</v>
      </c>
      <c r="E171" s="57">
        <f>1108800</f>
        <v>1108800</v>
      </c>
      <c r="F171" s="48"/>
    </row>
    <row r="172" spans="1:6" ht="33" customHeight="1" hidden="1">
      <c r="A172" s="42" t="s">
        <v>234</v>
      </c>
      <c r="B172" s="8" t="s">
        <v>126</v>
      </c>
      <c r="C172" s="43"/>
      <c r="D172" s="18">
        <f t="shared" si="2"/>
        <v>0</v>
      </c>
      <c r="E172" s="43"/>
      <c r="F172" s="48"/>
    </row>
    <row r="173" spans="1:6" ht="48" customHeight="1" hidden="1">
      <c r="A173" s="42" t="s">
        <v>234</v>
      </c>
      <c r="B173" s="21" t="s">
        <v>48</v>
      </c>
      <c r="C173" s="43">
        <v>0</v>
      </c>
      <c r="D173" s="18">
        <f t="shared" si="2"/>
        <v>0</v>
      </c>
      <c r="E173" s="43">
        <v>0</v>
      </c>
      <c r="F173" s="48"/>
    </row>
    <row r="174" spans="1:6" ht="80.25" customHeight="1" hidden="1">
      <c r="A174" s="42" t="s">
        <v>234</v>
      </c>
      <c r="B174" s="8" t="s">
        <v>41</v>
      </c>
      <c r="C174" s="43"/>
      <c r="D174" s="18">
        <f t="shared" si="2"/>
        <v>0</v>
      </c>
      <c r="E174" s="43"/>
      <c r="F174" s="48"/>
    </row>
    <row r="175" spans="1:6" ht="79.5" customHeight="1" hidden="1">
      <c r="A175" s="42" t="s">
        <v>234</v>
      </c>
      <c r="B175" s="8" t="s">
        <v>114</v>
      </c>
      <c r="C175" s="43"/>
      <c r="D175" s="18">
        <f>E175-C175</f>
        <v>0</v>
      </c>
      <c r="E175" s="43"/>
      <c r="F175" s="48"/>
    </row>
    <row r="176" spans="1:6" ht="79.5" customHeight="1">
      <c r="A176" s="42" t="s">
        <v>234</v>
      </c>
      <c r="B176" s="8" t="s">
        <v>55</v>
      </c>
      <c r="C176" s="57">
        <v>19226.7</v>
      </c>
      <c r="D176" s="18">
        <f>E176-C176</f>
        <v>0</v>
      </c>
      <c r="E176" s="57">
        <v>19226.7</v>
      </c>
      <c r="F176" s="48"/>
    </row>
    <row r="177" spans="1:6" ht="66.75" customHeight="1">
      <c r="A177" s="42" t="s">
        <v>234</v>
      </c>
      <c r="B177" s="8" t="s">
        <v>38</v>
      </c>
      <c r="C177" s="43">
        <v>2033900</v>
      </c>
      <c r="D177" s="18">
        <f>E177-C177</f>
        <v>0</v>
      </c>
      <c r="E177" s="43">
        <v>2033900</v>
      </c>
      <c r="F177" s="48"/>
    </row>
    <row r="178" spans="1:6" ht="36" customHeight="1">
      <c r="A178" s="42" t="s">
        <v>235</v>
      </c>
      <c r="B178" s="8" t="s">
        <v>365</v>
      </c>
      <c r="C178" s="44">
        <f>C179+C180+C181+C182+C183++C184+C185+C186+C187+C188+C189+C190+C191+C209+C210+C211+C212+C213+C214+C215+C216+C217+C218+C219+C220+C221</f>
        <v>196787220.94</v>
      </c>
      <c r="D178" s="18">
        <f t="shared" si="2"/>
        <v>0</v>
      </c>
      <c r="E178" s="44">
        <f>E179+E180+E181+E182+E183++E184+E185+E186+E187+E188+E189+E190+E191+E209+E210+E211+E212+E213+E214+E215+E216+E217+E218+E219+E220+E221</f>
        <v>196787220.94</v>
      </c>
      <c r="F178" s="48"/>
    </row>
    <row r="179" spans="1:6" ht="51.75" customHeight="1" hidden="1">
      <c r="A179" s="42" t="s">
        <v>236</v>
      </c>
      <c r="B179" s="8" t="s">
        <v>366</v>
      </c>
      <c r="C179" s="43"/>
      <c r="D179" s="18">
        <f t="shared" si="2"/>
        <v>0</v>
      </c>
      <c r="E179" s="43"/>
      <c r="F179" s="48"/>
    </row>
    <row r="180" spans="1:6" ht="54" customHeight="1" hidden="1">
      <c r="A180" s="42" t="s">
        <v>237</v>
      </c>
      <c r="B180" s="8" t="s">
        <v>367</v>
      </c>
      <c r="C180" s="43"/>
      <c r="D180" s="18">
        <f t="shared" si="2"/>
        <v>0</v>
      </c>
      <c r="E180" s="43"/>
      <c r="F180" s="48"/>
    </row>
    <row r="181" spans="1:6" ht="62.25" customHeight="1" hidden="1">
      <c r="A181" s="42" t="s">
        <v>238</v>
      </c>
      <c r="B181" s="8" t="s">
        <v>368</v>
      </c>
      <c r="C181" s="43"/>
      <c r="D181" s="18">
        <f t="shared" si="2"/>
        <v>0</v>
      </c>
      <c r="E181" s="43"/>
      <c r="F181" s="48"/>
    </row>
    <row r="182" spans="1:6" ht="65.25" customHeight="1">
      <c r="A182" s="42" t="s">
        <v>239</v>
      </c>
      <c r="B182" s="8" t="s">
        <v>369</v>
      </c>
      <c r="C182" s="43">
        <v>9700</v>
      </c>
      <c r="D182" s="18">
        <f t="shared" si="2"/>
        <v>0</v>
      </c>
      <c r="E182" s="43">
        <v>9700</v>
      </c>
      <c r="F182" s="48"/>
    </row>
    <row r="183" spans="1:6" ht="80.25" customHeight="1" hidden="1">
      <c r="A183" s="42" t="s">
        <v>313</v>
      </c>
      <c r="B183" s="8" t="s">
        <v>314</v>
      </c>
      <c r="C183" s="43">
        <v>0</v>
      </c>
      <c r="D183" s="18">
        <f t="shared" si="2"/>
        <v>0</v>
      </c>
      <c r="E183" s="43">
        <v>0</v>
      </c>
      <c r="F183" s="48"/>
    </row>
    <row r="184" spans="1:6" ht="78.75" customHeight="1" hidden="1">
      <c r="A184" s="42" t="s">
        <v>240</v>
      </c>
      <c r="B184" s="8" t="s">
        <v>372</v>
      </c>
      <c r="C184" s="43"/>
      <c r="D184" s="18">
        <f t="shared" si="2"/>
        <v>0</v>
      </c>
      <c r="E184" s="43"/>
      <c r="F184" s="48"/>
    </row>
    <row r="185" spans="1:6" ht="69" customHeight="1" hidden="1">
      <c r="A185" s="42" t="s">
        <v>241</v>
      </c>
      <c r="B185" s="8" t="s">
        <v>373</v>
      </c>
      <c r="C185" s="43"/>
      <c r="D185" s="18">
        <f t="shared" si="2"/>
        <v>0</v>
      </c>
      <c r="E185" s="43"/>
      <c r="F185" s="48"/>
    </row>
    <row r="186" spans="1:6" ht="35.25" customHeight="1" hidden="1">
      <c r="A186" s="42" t="s">
        <v>242</v>
      </c>
      <c r="B186" s="8" t="s">
        <v>374</v>
      </c>
      <c r="C186" s="43"/>
      <c r="D186" s="18">
        <f t="shared" si="2"/>
        <v>0</v>
      </c>
      <c r="E186" s="43"/>
      <c r="F186" s="48"/>
    </row>
    <row r="187" spans="1:6" ht="48" customHeight="1">
      <c r="A187" s="42" t="s">
        <v>243</v>
      </c>
      <c r="B187" s="8" t="s">
        <v>387</v>
      </c>
      <c r="C187" s="43">
        <f>468300+5100</f>
        <v>473400</v>
      </c>
      <c r="D187" s="18">
        <f t="shared" si="2"/>
        <v>0</v>
      </c>
      <c r="E187" s="43">
        <f>468300+5100</f>
        <v>473400</v>
      </c>
      <c r="F187" s="48"/>
    </row>
    <row r="188" spans="1:6" ht="64.5" customHeight="1">
      <c r="A188" s="42" t="s">
        <v>244</v>
      </c>
      <c r="B188" s="8" t="s">
        <v>388</v>
      </c>
      <c r="C188" s="43"/>
      <c r="D188" s="18">
        <f t="shared" si="2"/>
        <v>0</v>
      </c>
      <c r="E188" s="43"/>
      <c r="F188" s="48"/>
    </row>
    <row r="189" spans="1:6" ht="49.5" customHeight="1">
      <c r="A189" s="42" t="s">
        <v>245</v>
      </c>
      <c r="B189" s="8" t="s">
        <v>389</v>
      </c>
      <c r="C189" s="43">
        <f>841100+1734950+803450</f>
        <v>3379500</v>
      </c>
      <c r="D189" s="18">
        <f t="shared" si="2"/>
        <v>0</v>
      </c>
      <c r="E189" s="43">
        <f>841100+1734950+803450</f>
        <v>3379500</v>
      </c>
      <c r="F189" s="48"/>
    </row>
    <row r="190" spans="1:6" ht="51" customHeight="1">
      <c r="A190" s="42" t="s">
        <v>246</v>
      </c>
      <c r="B190" s="8" t="s">
        <v>390</v>
      </c>
      <c r="C190" s="43"/>
      <c r="D190" s="18">
        <f t="shared" si="2"/>
        <v>0</v>
      </c>
      <c r="E190" s="43"/>
      <c r="F190" s="48"/>
    </row>
    <row r="191" spans="1:6" ht="51" customHeight="1">
      <c r="A191" s="42" t="s">
        <v>247</v>
      </c>
      <c r="B191" s="8" t="s">
        <v>394</v>
      </c>
      <c r="C191" s="44">
        <f>C192+C193+C194+C195+C196+C197+C198+C199+C200+C201+C202+C203+C204+C205+C206+C207+C208</f>
        <v>166111570.94</v>
      </c>
      <c r="D191" s="18">
        <f t="shared" si="2"/>
        <v>0</v>
      </c>
      <c r="E191" s="44">
        <f>E192+E193+E194+E195+E196+E197+E198+E199+E200+E201+E202+E203+E204+E205+E206+E207+E208</f>
        <v>166111570.94</v>
      </c>
      <c r="F191" s="48"/>
    </row>
    <row r="192" spans="1:6" ht="81" customHeight="1">
      <c r="A192" s="42" t="s">
        <v>247</v>
      </c>
      <c r="B192" s="8" t="s">
        <v>395</v>
      </c>
      <c r="C192" s="57">
        <f>157332900+2325000+4091770.94</f>
        <v>163749670.94</v>
      </c>
      <c r="D192" s="56">
        <f t="shared" si="2"/>
        <v>0</v>
      </c>
      <c r="E192" s="57">
        <f>157332900+2325000+4091770.94</f>
        <v>163749670.94</v>
      </c>
      <c r="F192" s="48"/>
    </row>
    <row r="193" spans="1:6" ht="79.5" customHeight="1">
      <c r="A193" s="42" t="s">
        <v>247</v>
      </c>
      <c r="B193" s="8" t="s">
        <v>396</v>
      </c>
      <c r="C193" s="43">
        <v>62100</v>
      </c>
      <c r="D193" s="18">
        <f t="shared" si="2"/>
        <v>0</v>
      </c>
      <c r="E193" s="43">
        <v>62100</v>
      </c>
      <c r="F193" s="48"/>
    </row>
    <row r="194" spans="1:6" ht="51" customHeight="1" hidden="1">
      <c r="A194" s="42" t="s">
        <v>247</v>
      </c>
      <c r="B194" s="8" t="s">
        <v>397</v>
      </c>
      <c r="C194" s="43"/>
      <c r="D194" s="18">
        <f t="shared" si="2"/>
        <v>0</v>
      </c>
      <c r="E194" s="43"/>
      <c r="F194" s="48"/>
    </row>
    <row r="195" spans="1:6" ht="63" hidden="1">
      <c r="A195" s="42" t="s">
        <v>247</v>
      </c>
      <c r="B195" s="8" t="s">
        <v>398</v>
      </c>
      <c r="C195" s="43"/>
      <c r="D195" s="18">
        <f t="shared" si="2"/>
        <v>0</v>
      </c>
      <c r="E195" s="43"/>
      <c r="F195" s="48"/>
    </row>
    <row r="196" spans="1:6" ht="110.25">
      <c r="A196" s="42" t="s">
        <v>247</v>
      </c>
      <c r="B196" s="8" t="s">
        <v>300</v>
      </c>
      <c r="C196" s="43">
        <f>168000+22100</f>
        <v>190100</v>
      </c>
      <c r="D196" s="18">
        <f t="shared" si="2"/>
        <v>0</v>
      </c>
      <c r="E196" s="43">
        <f>168000+22100</f>
        <v>190100</v>
      </c>
      <c r="F196" s="48"/>
    </row>
    <row r="197" spans="1:6" ht="96.75" customHeight="1">
      <c r="A197" s="42" t="s">
        <v>247</v>
      </c>
      <c r="B197" s="8" t="s">
        <v>18</v>
      </c>
      <c r="C197" s="57">
        <f>731200+38300</f>
        <v>769500</v>
      </c>
      <c r="D197" s="56">
        <f t="shared" si="2"/>
        <v>0</v>
      </c>
      <c r="E197" s="57">
        <f>731200+38300</f>
        <v>769500</v>
      </c>
      <c r="F197" s="48"/>
    </row>
    <row r="198" spans="1:6" ht="64.5" customHeight="1">
      <c r="A198" s="42" t="s">
        <v>247</v>
      </c>
      <c r="B198" s="8" t="s">
        <v>19</v>
      </c>
      <c r="C198" s="43">
        <v>565000</v>
      </c>
      <c r="D198" s="18">
        <f t="shared" si="2"/>
        <v>0</v>
      </c>
      <c r="E198" s="43">
        <v>565000</v>
      </c>
      <c r="F198" s="48"/>
    </row>
    <row r="199" spans="1:6" ht="84" customHeight="1">
      <c r="A199" s="42" t="s">
        <v>247</v>
      </c>
      <c r="B199" s="8" t="s">
        <v>20</v>
      </c>
      <c r="C199" s="57">
        <f>644000+64900</f>
        <v>708900</v>
      </c>
      <c r="D199" s="56">
        <f t="shared" si="2"/>
        <v>0</v>
      </c>
      <c r="E199" s="57">
        <f>644000+64900</f>
        <v>708900</v>
      </c>
      <c r="F199" s="48"/>
    </row>
    <row r="200" spans="1:6" ht="111.75" customHeight="1" hidden="1">
      <c r="A200" s="42" t="s">
        <v>247</v>
      </c>
      <c r="B200" s="8" t="s">
        <v>22</v>
      </c>
      <c r="C200" s="43"/>
      <c r="D200" s="18">
        <f t="shared" si="2"/>
        <v>0</v>
      </c>
      <c r="E200" s="43"/>
      <c r="F200" s="48"/>
    </row>
    <row r="201" spans="1:6" ht="31.5" customHeight="1" hidden="1">
      <c r="A201" s="42" t="s">
        <v>247</v>
      </c>
      <c r="B201" s="8" t="s">
        <v>23</v>
      </c>
      <c r="C201" s="43"/>
      <c r="D201" s="18">
        <f t="shared" si="2"/>
        <v>0</v>
      </c>
      <c r="E201" s="43"/>
      <c r="F201" s="48"/>
    </row>
    <row r="202" spans="1:6" ht="33" customHeight="1" hidden="1">
      <c r="A202" s="42" t="s">
        <v>247</v>
      </c>
      <c r="B202" s="8" t="s">
        <v>24</v>
      </c>
      <c r="C202" s="43"/>
      <c r="D202" s="18">
        <f t="shared" si="2"/>
        <v>0</v>
      </c>
      <c r="E202" s="43"/>
      <c r="F202" s="48"/>
    </row>
    <row r="203" spans="1:6" ht="52.5" customHeight="1" hidden="1">
      <c r="A203" s="42" t="s">
        <v>247</v>
      </c>
      <c r="B203" s="8" t="s">
        <v>370</v>
      </c>
      <c r="C203" s="43"/>
      <c r="D203" s="18">
        <f t="shared" si="2"/>
        <v>0</v>
      </c>
      <c r="E203" s="43"/>
      <c r="F203" s="48"/>
    </row>
    <row r="204" spans="1:6" ht="33" customHeight="1" hidden="1">
      <c r="A204" s="42" t="s">
        <v>247</v>
      </c>
      <c r="B204" s="8" t="s">
        <v>371</v>
      </c>
      <c r="C204" s="43"/>
      <c r="D204" s="18">
        <f t="shared" si="2"/>
        <v>0</v>
      </c>
      <c r="E204" s="43"/>
      <c r="F204" s="48"/>
    </row>
    <row r="205" spans="1:6" ht="97.5" customHeight="1">
      <c r="A205" s="42" t="s">
        <v>247</v>
      </c>
      <c r="B205" s="8" t="s">
        <v>271</v>
      </c>
      <c r="C205" s="43">
        <v>66000</v>
      </c>
      <c r="D205" s="18">
        <f t="shared" si="2"/>
        <v>0</v>
      </c>
      <c r="E205" s="43">
        <v>66000</v>
      </c>
      <c r="F205" s="48"/>
    </row>
    <row r="206" spans="1:6" ht="51" customHeight="1">
      <c r="A206" s="42" t="s">
        <v>247</v>
      </c>
      <c r="B206" s="8" t="s">
        <v>27</v>
      </c>
      <c r="C206" s="43">
        <v>300</v>
      </c>
      <c r="D206" s="18">
        <f t="shared" si="2"/>
        <v>0</v>
      </c>
      <c r="E206" s="43">
        <v>300</v>
      </c>
      <c r="F206" s="48"/>
    </row>
    <row r="207" spans="1:6" ht="35.25" customHeight="1">
      <c r="A207" s="42" t="s">
        <v>247</v>
      </c>
      <c r="B207" s="8" t="s">
        <v>28</v>
      </c>
      <c r="C207" s="43">
        <v>0</v>
      </c>
      <c r="D207" s="18">
        <f t="shared" si="2"/>
        <v>0</v>
      </c>
      <c r="E207" s="43">
        <v>0</v>
      </c>
      <c r="F207" s="48"/>
    </row>
    <row r="208" spans="1:6" ht="31.5">
      <c r="A208" s="42" t="s">
        <v>247</v>
      </c>
      <c r="B208" s="8" t="s">
        <v>30</v>
      </c>
      <c r="C208" s="43">
        <f>1860000-1860000</f>
        <v>0</v>
      </c>
      <c r="D208" s="18">
        <f t="shared" si="2"/>
        <v>0</v>
      </c>
      <c r="E208" s="43">
        <f>1860000-1860000</f>
        <v>0</v>
      </c>
      <c r="F208" s="48"/>
    </row>
    <row r="209" spans="1:6" ht="65.25" customHeight="1" hidden="1">
      <c r="A209" s="42" t="s">
        <v>248</v>
      </c>
      <c r="B209" s="8" t="s">
        <v>304</v>
      </c>
      <c r="C209" s="43">
        <v>0</v>
      </c>
      <c r="D209" s="18">
        <f t="shared" si="2"/>
        <v>0</v>
      </c>
      <c r="E209" s="43">
        <v>0</v>
      </c>
      <c r="F209" s="48"/>
    </row>
    <row r="210" spans="1:6" ht="82.5" customHeight="1">
      <c r="A210" s="42" t="s">
        <v>249</v>
      </c>
      <c r="B210" s="8" t="s">
        <v>344</v>
      </c>
      <c r="C210" s="43">
        <f>4253000+271100</f>
        <v>4524100</v>
      </c>
      <c r="D210" s="18">
        <f t="shared" si="2"/>
        <v>0</v>
      </c>
      <c r="E210" s="43">
        <f>4253000+271100</f>
        <v>4524100</v>
      </c>
      <c r="F210" s="48"/>
    </row>
    <row r="211" spans="1:6" ht="63.75" customHeight="1">
      <c r="A211" s="42" t="s">
        <v>250</v>
      </c>
      <c r="B211" s="8" t="s">
        <v>393</v>
      </c>
      <c r="C211" s="43">
        <v>16179600</v>
      </c>
      <c r="D211" s="18">
        <f t="shared" si="2"/>
        <v>0</v>
      </c>
      <c r="E211" s="43">
        <v>16179600</v>
      </c>
      <c r="F211" s="48"/>
    </row>
    <row r="212" spans="1:6" ht="94.5" customHeight="1">
      <c r="A212" s="42" t="s">
        <v>251</v>
      </c>
      <c r="B212" s="8" t="s">
        <v>29</v>
      </c>
      <c r="C212" s="43">
        <v>1825000</v>
      </c>
      <c r="D212" s="18">
        <f t="shared" si="2"/>
        <v>0</v>
      </c>
      <c r="E212" s="43">
        <v>1825000</v>
      </c>
      <c r="F212" s="48"/>
    </row>
    <row r="213" spans="1:6" ht="207.75" customHeight="1" hidden="1">
      <c r="A213" s="42" t="s">
        <v>252</v>
      </c>
      <c r="B213" s="8" t="s">
        <v>296</v>
      </c>
      <c r="C213" s="43">
        <v>0</v>
      </c>
      <c r="D213" s="18">
        <f t="shared" si="2"/>
        <v>0</v>
      </c>
      <c r="E213" s="43">
        <v>0</v>
      </c>
      <c r="F213" s="48"/>
    </row>
    <row r="214" spans="1:6" ht="35.25" customHeight="1">
      <c r="A214" s="42" t="s">
        <v>253</v>
      </c>
      <c r="B214" s="8" t="s">
        <v>30</v>
      </c>
      <c r="C214" s="57">
        <f>2001000+450+32900</f>
        <v>2034350</v>
      </c>
      <c r="D214" s="56">
        <f t="shared" si="2"/>
        <v>0</v>
      </c>
      <c r="E214" s="57">
        <f>2001000+450+32900</f>
        <v>2034350</v>
      </c>
      <c r="F214" s="48"/>
    </row>
    <row r="215" spans="1:6" ht="65.25" customHeight="1" hidden="1">
      <c r="A215" s="42" t="s">
        <v>254</v>
      </c>
      <c r="B215" s="8" t="s">
        <v>31</v>
      </c>
      <c r="C215" s="43"/>
      <c r="D215" s="18">
        <f t="shared" si="2"/>
        <v>0</v>
      </c>
      <c r="E215" s="43"/>
      <c r="F215" s="48"/>
    </row>
    <row r="216" spans="1:6" ht="47.25" hidden="1">
      <c r="A216" s="42" t="s">
        <v>255</v>
      </c>
      <c r="B216" s="8" t="s">
        <v>32</v>
      </c>
      <c r="C216" s="43"/>
      <c r="D216" s="18">
        <f t="shared" si="2"/>
        <v>0</v>
      </c>
      <c r="E216" s="43"/>
      <c r="F216" s="48"/>
    </row>
    <row r="217" spans="1:6" ht="114" customHeight="1" hidden="1">
      <c r="A217" s="42" t="s">
        <v>297</v>
      </c>
      <c r="B217" s="8" t="s">
        <v>77</v>
      </c>
      <c r="C217" s="43">
        <v>0</v>
      </c>
      <c r="D217" s="18">
        <f>E217-C217</f>
        <v>0</v>
      </c>
      <c r="E217" s="43">
        <v>0</v>
      </c>
      <c r="F217" s="48"/>
    </row>
    <row r="218" spans="1:6" ht="52.5" customHeight="1" hidden="1">
      <c r="A218" s="42" t="s">
        <v>256</v>
      </c>
      <c r="B218" s="8" t="s">
        <v>305</v>
      </c>
      <c r="C218" s="43">
        <v>0</v>
      </c>
      <c r="D218" s="18">
        <f t="shared" si="2"/>
        <v>0</v>
      </c>
      <c r="E218" s="43">
        <v>0</v>
      </c>
      <c r="F218" s="48"/>
    </row>
    <row r="219" spans="1:6" ht="116.25" customHeight="1">
      <c r="A219" s="42" t="s">
        <v>257</v>
      </c>
      <c r="B219" s="8" t="s">
        <v>391</v>
      </c>
      <c r="C219" s="43">
        <f>1116000+9000</f>
        <v>1125000</v>
      </c>
      <c r="D219" s="18">
        <f t="shared" si="2"/>
        <v>0</v>
      </c>
      <c r="E219" s="43">
        <f>1116000+9000</f>
        <v>1125000</v>
      </c>
      <c r="F219" s="48"/>
    </row>
    <row r="220" spans="1:6" ht="97.5" customHeight="1">
      <c r="A220" s="42" t="s">
        <v>258</v>
      </c>
      <c r="B220" s="8" t="s">
        <v>49</v>
      </c>
      <c r="C220" s="43">
        <f>1116000+9000</f>
        <v>1125000</v>
      </c>
      <c r="D220" s="18">
        <f t="shared" si="2"/>
        <v>0</v>
      </c>
      <c r="E220" s="43">
        <f>1116000+9000</f>
        <v>1125000</v>
      </c>
      <c r="F220" s="48"/>
    </row>
    <row r="221" spans="1:6" ht="34.5" customHeight="1">
      <c r="A221" s="42" t="s">
        <v>259</v>
      </c>
      <c r="B221" s="8" t="s">
        <v>33</v>
      </c>
      <c r="C221" s="43">
        <v>0</v>
      </c>
      <c r="D221" s="18">
        <f aca="true" t="shared" si="3" ref="D221:D247">E221-C221</f>
        <v>0</v>
      </c>
      <c r="E221" s="43">
        <v>0</v>
      </c>
      <c r="F221" s="48"/>
    </row>
    <row r="222" spans="1:6" ht="20.25" customHeight="1">
      <c r="A222" s="42" t="s">
        <v>260</v>
      </c>
      <c r="B222" s="5" t="s">
        <v>34</v>
      </c>
      <c r="C222" s="44">
        <f>C223+C224+C225+C226+C227+C228+C229</f>
        <v>6765882.7</v>
      </c>
      <c r="D222" s="18">
        <f t="shared" si="3"/>
        <v>0</v>
      </c>
      <c r="E222" s="44">
        <f>E223+E224+E225+E226+E227+E228+E229</f>
        <v>6765882.7</v>
      </c>
      <c r="F222" s="48"/>
    </row>
    <row r="223" spans="1:6" ht="66.75" customHeight="1" hidden="1">
      <c r="A223" s="42" t="s">
        <v>261</v>
      </c>
      <c r="B223" s="8" t="s">
        <v>306</v>
      </c>
      <c r="C223" s="43">
        <v>0</v>
      </c>
      <c r="D223" s="18">
        <f t="shared" si="3"/>
        <v>0</v>
      </c>
      <c r="E223" s="43">
        <v>0</v>
      </c>
      <c r="F223" s="48"/>
    </row>
    <row r="224" spans="1:6" ht="80.25" customHeight="1">
      <c r="A224" s="42" t="s">
        <v>262</v>
      </c>
      <c r="B224" s="8" t="s">
        <v>224</v>
      </c>
      <c r="C224" s="43">
        <f>210510+1000000+86797+117000+3500000+2000000-200000</f>
        <v>6714307</v>
      </c>
      <c r="D224" s="18">
        <f t="shared" si="3"/>
        <v>0</v>
      </c>
      <c r="E224" s="43">
        <f>210510+1000000+86797+117000+3500000+2000000-200000</f>
        <v>6714307</v>
      </c>
      <c r="F224" s="48"/>
    </row>
    <row r="225" spans="1:6" ht="48" customHeight="1" hidden="1">
      <c r="A225" s="42" t="s">
        <v>263</v>
      </c>
      <c r="B225" s="8" t="s">
        <v>302</v>
      </c>
      <c r="C225" s="43">
        <f>23200-23200</f>
        <v>0</v>
      </c>
      <c r="D225" s="18">
        <f t="shared" si="3"/>
        <v>0</v>
      </c>
      <c r="E225" s="43">
        <f>23200-23200</f>
        <v>0</v>
      </c>
      <c r="F225" s="48"/>
    </row>
    <row r="226" spans="1:6" ht="49.5" customHeight="1" hidden="1">
      <c r="A226" s="42" t="s">
        <v>264</v>
      </c>
      <c r="B226" s="8" t="s">
        <v>307</v>
      </c>
      <c r="C226" s="43">
        <v>0</v>
      </c>
      <c r="D226" s="18">
        <f t="shared" si="3"/>
        <v>0</v>
      </c>
      <c r="E226" s="43">
        <v>0</v>
      </c>
      <c r="F226" s="48"/>
    </row>
    <row r="227" spans="1:6" ht="64.5" customHeight="1">
      <c r="A227" s="42" t="s">
        <v>265</v>
      </c>
      <c r="B227" s="8" t="s">
        <v>100</v>
      </c>
      <c r="C227" s="43">
        <f>130000-78424.3</f>
        <v>51575.7</v>
      </c>
      <c r="D227" s="18">
        <f t="shared" si="3"/>
        <v>0</v>
      </c>
      <c r="E227" s="43">
        <f>130000-78424.3</f>
        <v>51575.7</v>
      </c>
      <c r="F227" s="48"/>
    </row>
    <row r="228" spans="1:6" ht="96" customHeight="1" hidden="1">
      <c r="A228" s="42" t="s">
        <v>115</v>
      </c>
      <c r="B228" s="8" t="s">
        <v>116</v>
      </c>
      <c r="C228" s="43"/>
      <c r="D228" s="18">
        <f>E228-C228</f>
        <v>0</v>
      </c>
      <c r="E228" s="43"/>
      <c r="F228" s="48"/>
    </row>
    <row r="229" spans="1:6" ht="36" customHeight="1" hidden="1">
      <c r="A229" s="42" t="s">
        <v>266</v>
      </c>
      <c r="B229" s="8" t="s">
        <v>315</v>
      </c>
      <c r="C229" s="43">
        <v>0</v>
      </c>
      <c r="D229" s="18">
        <f>E229-C229</f>
        <v>0</v>
      </c>
      <c r="E229" s="43">
        <v>0</v>
      </c>
      <c r="F229" s="48"/>
    </row>
    <row r="230" spans="1:6" ht="35.25" customHeight="1" hidden="1">
      <c r="A230" s="42" t="s">
        <v>267</v>
      </c>
      <c r="B230" s="14" t="s">
        <v>351</v>
      </c>
      <c r="C230" s="43">
        <f>C232+C233+C234</f>
        <v>0</v>
      </c>
      <c r="D230" s="18">
        <f t="shared" si="3"/>
        <v>0</v>
      </c>
      <c r="E230" s="43">
        <f>E232+E233+E234</f>
        <v>0</v>
      </c>
      <c r="F230" s="48"/>
    </row>
    <row r="231" spans="1:6" ht="35.25" customHeight="1" hidden="1">
      <c r="A231" s="42" t="s">
        <v>268</v>
      </c>
      <c r="B231" s="8" t="s">
        <v>35</v>
      </c>
      <c r="C231" s="43"/>
      <c r="D231" s="18">
        <f t="shared" si="3"/>
        <v>0</v>
      </c>
      <c r="E231" s="43"/>
      <c r="F231" s="48"/>
    </row>
    <row r="232" spans="1:6" ht="33" customHeight="1" hidden="1">
      <c r="A232" s="42" t="s">
        <v>269</v>
      </c>
      <c r="B232" s="8" t="s">
        <v>44</v>
      </c>
      <c r="C232" s="43">
        <f>12000000-12000000</f>
        <v>0</v>
      </c>
      <c r="D232" s="18">
        <f t="shared" si="3"/>
        <v>0</v>
      </c>
      <c r="E232" s="43">
        <f>12000000-12000000</f>
        <v>0</v>
      </c>
      <c r="F232" s="48"/>
    </row>
    <row r="233" spans="1:6" ht="35.25" customHeight="1" hidden="1">
      <c r="A233" s="42" t="s">
        <v>278</v>
      </c>
      <c r="B233" s="8" t="s">
        <v>45</v>
      </c>
      <c r="C233" s="43"/>
      <c r="D233" s="18">
        <f t="shared" si="3"/>
        <v>0</v>
      </c>
      <c r="E233" s="43"/>
      <c r="F233" s="48"/>
    </row>
    <row r="234" spans="1:6" ht="51" customHeight="1" hidden="1">
      <c r="A234" s="42" t="s">
        <v>279</v>
      </c>
      <c r="B234" s="8" t="s">
        <v>46</v>
      </c>
      <c r="C234" s="43"/>
      <c r="D234" s="18">
        <f t="shared" si="3"/>
        <v>0</v>
      </c>
      <c r="E234" s="43"/>
      <c r="F234" s="48"/>
    </row>
    <row r="235" spans="1:6" ht="18">
      <c r="A235" s="40" t="s">
        <v>86</v>
      </c>
      <c r="B235" s="14" t="s">
        <v>47</v>
      </c>
      <c r="C235" s="41">
        <f>C236</f>
        <v>150000</v>
      </c>
      <c r="D235" s="18">
        <f t="shared" si="3"/>
        <v>0</v>
      </c>
      <c r="E235" s="41">
        <f>E236</f>
        <v>150000</v>
      </c>
      <c r="F235" s="48"/>
    </row>
    <row r="236" spans="1:6" ht="34.5" customHeight="1">
      <c r="A236" s="42" t="s">
        <v>85</v>
      </c>
      <c r="B236" s="13" t="s">
        <v>50</v>
      </c>
      <c r="C236" s="43">
        <f>25000+50000+30000+40000+5000</f>
        <v>150000</v>
      </c>
      <c r="D236" s="18">
        <f t="shared" si="3"/>
        <v>0</v>
      </c>
      <c r="E236" s="43">
        <f>25000+50000+30000+40000+5000</f>
        <v>150000</v>
      </c>
      <c r="F236" s="48"/>
    </row>
    <row r="237" spans="1:6" ht="81.75" customHeight="1" hidden="1">
      <c r="A237" s="40" t="s">
        <v>280</v>
      </c>
      <c r="B237" s="14" t="s">
        <v>51</v>
      </c>
      <c r="C237" s="41">
        <f>C238</f>
        <v>0</v>
      </c>
      <c r="D237" s="18">
        <f t="shared" si="3"/>
        <v>0</v>
      </c>
      <c r="E237" s="41">
        <f>E238</f>
        <v>0</v>
      </c>
      <c r="F237" s="48"/>
    </row>
    <row r="238" spans="1:6" ht="130.5" customHeight="1" hidden="1">
      <c r="A238" s="42" t="s">
        <v>281</v>
      </c>
      <c r="B238" s="13" t="s">
        <v>60</v>
      </c>
      <c r="C238" s="43"/>
      <c r="D238" s="18">
        <f t="shared" si="3"/>
        <v>0</v>
      </c>
      <c r="E238" s="43"/>
      <c r="F238" s="48"/>
    </row>
    <row r="239" spans="1:6" ht="96.75" customHeight="1">
      <c r="A239" s="40" t="s">
        <v>401</v>
      </c>
      <c r="B239" s="5" t="s">
        <v>89</v>
      </c>
      <c r="C239" s="41">
        <f>C240+C241+C244</f>
        <v>78610.34</v>
      </c>
      <c r="D239" s="18">
        <f t="shared" si="3"/>
        <v>0</v>
      </c>
      <c r="E239" s="41">
        <f>E240+E241+E244</f>
        <v>78610.34</v>
      </c>
      <c r="F239" s="48"/>
    </row>
    <row r="240" spans="1:6" ht="68.25" customHeight="1">
      <c r="A240" s="47" t="s">
        <v>270</v>
      </c>
      <c r="B240" s="13" t="s">
        <v>272</v>
      </c>
      <c r="C240" s="43">
        <f>71356+918+1000.03+5336.31</f>
        <v>78610.34</v>
      </c>
      <c r="D240" s="18">
        <f t="shared" si="3"/>
        <v>0</v>
      </c>
      <c r="E240" s="43">
        <f>71356+918+1000.03+5336.31</f>
        <v>78610.34</v>
      </c>
      <c r="F240" s="48"/>
    </row>
    <row r="241" spans="1:6" ht="63.75" customHeight="1" hidden="1">
      <c r="A241" s="47" t="s">
        <v>403</v>
      </c>
      <c r="B241" s="13" t="s">
        <v>92</v>
      </c>
      <c r="C241" s="43"/>
      <c r="D241" s="18">
        <f t="shared" si="3"/>
        <v>0</v>
      </c>
      <c r="E241" s="43"/>
      <c r="F241" s="48"/>
    </row>
    <row r="242" spans="1:6" ht="51" customHeight="1" hidden="1">
      <c r="A242" s="47" t="s">
        <v>402</v>
      </c>
      <c r="B242" s="13" t="s">
        <v>273</v>
      </c>
      <c r="C242" s="43"/>
      <c r="D242" s="18"/>
      <c r="E242" s="43"/>
      <c r="F242" s="48"/>
    </row>
    <row r="243" spans="1:6" ht="51" customHeight="1" hidden="1">
      <c r="A243" s="47" t="s">
        <v>274</v>
      </c>
      <c r="B243" s="13" t="s">
        <v>275</v>
      </c>
      <c r="C243" s="43"/>
      <c r="D243" s="18"/>
      <c r="E243" s="43"/>
      <c r="F243" s="48"/>
    </row>
    <row r="244" spans="1:6" ht="51" customHeight="1" hidden="1">
      <c r="A244" s="47" t="s">
        <v>276</v>
      </c>
      <c r="B244" s="13" t="s">
        <v>277</v>
      </c>
      <c r="C244" s="43"/>
      <c r="D244" s="18">
        <f t="shared" si="3"/>
        <v>0</v>
      </c>
      <c r="E244" s="43"/>
      <c r="F244" s="48"/>
    </row>
    <row r="245" spans="1:6" ht="65.25" customHeight="1">
      <c r="A245" s="40" t="s">
        <v>404</v>
      </c>
      <c r="B245" s="5" t="s">
        <v>93</v>
      </c>
      <c r="C245" s="41">
        <f>C246</f>
        <v>-3200868.63</v>
      </c>
      <c r="D245" s="18">
        <f t="shared" si="3"/>
        <v>0</v>
      </c>
      <c r="E245" s="41">
        <f>E246</f>
        <v>-3200868.63</v>
      </c>
      <c r="F245" s="48"/>
    </row>
    <row r="246" spans="1:6" ht="50.25" customHeight="1" thickBot="1">
      <c r="A246" s="42" t="s">
        <v>405</v>
      </c>
      <c r="B246" s="13" t="s">
        <v>94</v>
      </c>
      <c r="C246" s="44">
        <f>-618528-2618048.63-12364-2928+51000</f>
        <v>-3200868.63</v>
      </c>
      <c r="D246" s="18">
        <f t="shared" si="3"/>
        <v>0</v>
      </c>
      <c r="E246" s="44">
        <f>-618528-2618048.63-12364-2928+51000</f>
        <v>-3200868.63</v>
      </c>
      <c r="F246" s="48"/>
    </row>
    <row r="247" spans="1:6" ht="28.5" customHeight="1" thickBot="1">
      <c r="A247" s="15" t="s">
        <v>160</v>
      </c>
      <c r="B247" s="19" t="s">
        <v>61</v>
      </c>
      <c r="C247" s="20">
        <f>C16+C127</f>
        <v>492872654.04999995</v>
      </c>
      <c r="D247" s="35">
        <f t="shared" si="3"/>
        <v>0</v>
      </c>
      <c r="E247" s="20">
        <f>E16+E127</f>
        <v>492872654.04999995</v>
      </c>
      <c r="F247" s="49"/>
    </row>
    <row r="250" spans="3:5" ht="12.75">
      <c r="C250" s="17"/>
      <c r="E250" s="17"/>
    </row>
  </sheetData>
  <sheetProtection/>
  <mergeCells count="11">
    <mergeCell ref="C5:E5"/>
    <mergeCell ref="D12:E12"/>
    <mergeCell ref="C8:E8"/>
    <mergeCell ref="C9:E9"/>
    <mergeCell ref="C10:E10"/>
    <mergeCell ref="C11:E11"/>
    <mergeCell ref="D6:E6"/>
    <mergeCell ref="C2:E2"/>
    <mergeCell ref="C1:E1"/>
    <mergeCell ref="C3:E3"/>
    <mergeCell ref="C4:E4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2013-01-09T08:30:13Z</cp:lastPrinted>
  <dcterms:created xsi:type="dcterms:W3CDTF">1996-10-08T23:32:33Z</dcterms:created>
  <dcterms:modified xsi:type="dcterms:W3CDTF">2013-01-09T08:37:22Z</dcterms:modified>
  <cp:category/>
  <cp:version/>
  <cp:contentType/>
  <cp:contentStatus/>
</cp:coreProperties>
</file>