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43" firstSheet="1" activeTab="1"/>
  </bookViews>
  <sheets>
    <sheet name="2017г" sheetId="1" state="hidden" r:id="rId1"/>
    <sheet name="2019г" sheetId="2" r:id="rId2"/>
    <sheet name="2020-2021гг" sheetId="3" state="hidden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E51" i="2"/>
  <c r="E54"/>
  <c r="C74"/>
  <c r="C72"/>
  <c r="C69"/>
  <c r="C64"/>
  <c r="C59"/>
  <c r="C58" s="1"/>
  <c r="C55"/>
  <c r="C51"/>
  <c r="C50"/>
  <c r="C49"/>
  <c r="C48"/>
  <c r="C46"/>
  <c r="C42"/>
  <c r="C41"/>
  <c r="C33"/>
  <c r="C27"/>
  <c r="C24"/>
  <c r="C23"/>
  <c r="C17"/>
  <c r="C15"/>
  <c r="C79" s="1"/>
  <c r="E59"/>
  <c r="F74" i="3"/>
  <c r="F72"/>
  <c r="F69"/>
  <c r="F64"/>
  <c r="F58"/>
  <c r="F56"/>
  <c r="F55"/>
  <c r="F51"/>
  <c r="F50"/>
  <c r="F48" s="1"/>
  <c r="F46"/>
  <c r="F41"/>
  <c r="F33"/>
  <c r="F27"/>
  <c r="F24"/>
  <c r="F15"/>
  <c r="F79" s="1"/>
  <c r="C74"/>
  <c r="C72"/>
  <c r="C69"/>
  <c r="C64"/>
  <c r="C58"/>
  <c r="C56"/>
  <c r="C55"/>
  <c r="C51"/>
  <c r="C48"/>
  <c r="C46"/>
  <c r="C41"/>
  <c r="C33"/>
  <c r="C27"/>
  <c r="C24"/>
  <c r="C20"/>
  <c r="C15" s="1"/>
  <c r="C79" s="1"/>
  <c r="H56"/>
  <c r="E56"/>
  <c r="D56"/>
  <c r="C83" l="1"/>
  <c r="C83" i="2"/>
  <c r="D44"/>
  <c r="H51" i="3" l="1"/>
  <c r="H50"/>
  <c r="D25"/>
  <c r="D51"/>
  <c r="E51"/>
  <c r="E20"/>
  <c r="E64" i="2"/>
  <c r="D16" i="3"/>
  <c r="D78"/>
  <c r="D77"/>
  <c r="D76"/>
  <c r="D75"/>
  <c r="D71"/>
  <c r="D70"/>
  <c r="D62"/>
  <c r="D61"/>
  <c r="D57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D73" i="2"/>
  <c r="E74" i="3" l="1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D33" i="3" l="1"/>
  <c r="D55"/>
  <c r="D74"/>
  <c r="F83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E79" i="2"/>
  <c r="H48" i="3"/>
  <c r="G51"/>
  <c r="G50"/>
  <c r="G49"/>
  <c r="H74"/>
  <c r="H72"/>
  <c r="H69"/>
  <c r="H64"/>
  <c r="H58"/>
  <c r="H55"/>
  <c r="H46"/>
  <c r="H41"/>
  <c r="H33"/>
  <c r="H27"/>
  <c r="H24"/>
  <c r="D79" l="1"/>
  <c r="E83"/>
  <c r="H15"/>
  <c r="H79" s="1"/>
  <c r="H83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<sst xmlns="http://schemas.openxmlformats.org/spreadsheetml/2006/main" count="441" uniqueCount="165">
  <si>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</si>
  <si>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</si>
  <si>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</si>
  <si>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</si>
  <si>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</si>
  <si>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</si>
  <si>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</si>
  <si>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</si>
  <si>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</si>
  <si>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</si>
  <si>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</si>
  <si>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</si>
  <si>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</si>
  <si>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</si>
  <si>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</si>
  <si>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</si>
  <si>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</si>
  <si>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</si>
  <si>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</si>
  <si>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</si>
  <si>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</si>
  <si>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</si>
  <si>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</si>
  <si>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</si>
  <si>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</si>
  <si>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</si>
  <si>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</si>
  <si>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</si>
  <si>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</si>
  <si>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</si>
  <si>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</si>
  <si>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</si>
  <si>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</si>
  <si>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</si>
  <si>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</si>
  <si>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</si>
  <si>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</si>
  <si>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</si>
  <si>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</si>
  <si>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</si>
  <si>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</si>
  <si>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</si>
  <si>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</si>
  <si>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</si>
  <si>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</si>
  <si>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</si>
  <si>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</si>
  <si>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</si>
  <si>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</si>
  <si>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</si>
  <si>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</si>
  <si>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</si>
  <si>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</si>
  <si>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</si>
  <si>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</si>
  <si>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</si>
  <si>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</si>
  <si>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</si>
  <si>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</si>
  <si>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</si>
  <si>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</si>
  <si>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</si>
  <si>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</si>
  <si>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</si>
  <si>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</si>
  <si>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</si>
  <si>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</si>
  <si>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</si>
  <si>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</si>
  <si>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</si>
  <si>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</si>
  <si>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</si>
  <si>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</si>
  <si>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</si>
  <si>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</si>
  <si>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</si>
  <si>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</si>
  <si>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</si>
  <si>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</si>
  <si>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</si>
  <si>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</si>
  <si>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</si>
  <si>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</si>
  <si>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</si>
  <si>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</si>
  <si>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</si>
  <si>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</si>
  <si>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</si>
  <si>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</si>
  <si>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</si>
  <si>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</si>
  <si>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</si>
  <si>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</si>
  <si>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</si>
  <si>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</si>
  <si>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</si>
  <si>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</si>
  <si>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</si>
  <si>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</si>
  <si>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</si>
  <si>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</si>
  <si>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</si>
  <si>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</si>
  <si>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</si>
  <si>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</si>
  <si>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</si>
  <si>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</si>
  <si>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</si>
  <si>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</si>
  <si>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</si>
  <si>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</si>
  <si>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</si>
  <si>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</si>
  <si>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</si>
  <si>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</si>
  <si>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</si>
  <si>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</si>
  <si>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</si>
  <si>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</si>
  <si>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</si>
  <si>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</si>
  <si>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</si>
  <si>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</si>
  <si>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</si>
  <si>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</si>
  <si>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</si>
  <si>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</si>
  <si>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</si>
  <si>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</si>
  <si>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</si>
  <si>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</si>
  <si>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</si>
  <si>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</si>
  <si>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</si>
  <si>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</si>
  <si>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</si>
  <si>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</si>
  <si>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</si>
  <si>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</si>
  <si>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</si>
  <si>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</si>
  <si>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</si>
  <si>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</si>
  <si>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</si>
  <si>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</si>
  <si>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</si>
  <si>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</si>
  <si>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</si>
  <si>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</si>
  <si>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</si>
  <si>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</si>
  <si>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</si>
  <si>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</si>
  <si>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</si>
  <si>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</si>
  <si>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</si>
  <si>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</si>
  <si>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</si>
  <si>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</si>
  <si>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</si>
  <si>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</si>
  <si>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</si>
  <si>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к решению "О внесении изменений и дополнений</t>
  </si>
  <si>
    <t xml:space="preserve">Приложение </t>
  </si>
  <si>
    <t>Приложение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</si>
</sst>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1" t="s">
        <v>146</v>
      </c>
      <c r="C1" s="31"/>
      <c r="D1" s="31"/>
      <c r="E1" s="31"/>
    </row>
    <row r="2" spans="1:6" ht="15">
      <c r="B2" s="31" t="s">
        <v>125</v>
      </c>
      <c r="C2" s="31"/>
      <c r="D2" s="31"/>
      <c r="E2" s="31"/>
    </row>
    <row r="3" spans="1:6" ht="15">
      <c r="A3" s="31" t="s">
        <v>126</v>
      </c>
      <c r="B3" s="31"/>
      <c r="C3" s="31"/>
      <c r="D3" s="31"/>
      <c r="E3" s="31"/>
    </row>
    <row r="4" spans="1:6" ht="15">
      <c r="A4" s="31" t="s">
        <v>143</v>
      </c>
      <c r="B4" s="31"/>
      <c r="C4" s="31"/>
      <c r="D4" s="31"/>
      <c r="E4" s="31"/>
    </row>
    <row r="5" spans="1:6" ht="15">
      <c r="B5" s="18"/>
      <c r="C5" s="31" t="s">
        <v>142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5">
      <c r="B7" s="31" t="s">
        <v>140</v>
      </c>
      <c r="C7" s="31"/>
      <c r="D7" s="31"/>
      <c r="E7" s="31"/>
    </row>
    <row r="8" spans="1:6" ht="15">
      <c r="B8" s="31" t="s">
        <v>144</v>
      </c>
      <c r="C8" s="31"/>
      <c r="D8" s="31"/>
      <c r="E8" s="31"/>
    </row>
    <row r="9" spans="1:6" ht="15">
      <c r="A9" s="31" t="s">
        <v>141</v>
      </c>
      <c r="B9" s="31"/>
      <c r="C9" s="31"/>
      <c r="D9" s="31"/>
      <c r="E9" s="31"/>
    </row>
    <row r="10" spans="1:6" ht="15">
      <c r="B10" s="31" t="s">
        <v>142</v>
      </c>
      <c r="C10" s="31"/>
      <c r="D10" s="31"/>
      <c r="E10" s="31"/>
    </row>
    <row r="11" spans="1:6" ht="67.5" customHeight="1">
      <c r="A11" s="29" t="s">
        <v>145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zoomScaleSheetLayoutView="100" workbookViewId="0">
      <selection activeCell="E53" sqref="E53"/>
    </sheetView>
  </sheetViews>
  <sheetFormatPr defaultColWidth="9.140625" defaultRowHeight="14.25" customHeight="1"/>
  <cols>
    <col min="1" max="1" width="43.85546875" style="1" customWidth="1"/>
    <col min="2" max="2" width="10" style="2" customWidth="1"/>
    <col min="3" max="3" width="17.855468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4.25" customHeight="1">
      <c r="B1" s="31" t="s">
        <v>164</v>
      </c>
      <c r="C1" s="31"/>
      <c r="D1" s="31"/>
      <c r="E1" s="31"/>
    </row>
    <row r="2" spans="1:5" ht="14.25" customHeight="1">
      <c r="A2" s="31" t="s">
        <v>162</v>
      </c>
      <c r="B2" s="31"/>
      <c r="C2" s="31"/>
      <c r="D2" s="31"/>
      <c r="E2" s="31"/>
    </row>
    <row r="3" spans="1:5" ht="14.25" customHeight="1">
      <c r="B3" s="31" t="s">
        <v>126</v>
      </c>
      <c r="C3" s="31"/>
      <c r="D3" s="31"/>
      <c r="E3" s="31"/>
    </row>
    <row r="4" spans="1:5" ht="14.25" customHeight="1">
      <c r="A4" s="31" t="s">
        <v>151</v>
      </c>
      <c r="B4" s="31"/>
      <c r="C4" s="31"/>
      <c r="D4" s="31"/>
      <c r="E4" s="31"/>
    </row>
    <row r="5" spans="1:5" ht="14.25" customHeight="1">
      <c r="B5" s="26"/>
      <c r="C5" s="26"/>
      <c r="D5" s="26"/>
      <c r="E5" s="27" t="s">
        <v>154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140</v>
      </c>
      <c r="B7" s="31"/>
      <c r="C7" s="31"/>
      <c r="D7" s="31"/>
      <c r="E7" s="31"/>
    </row>
    <row r="8" spans="1:5" ht="14.25" customHeight="1">
      <c r="A8" s="31" t="s">
        <v>150</v>
      </c>
      <c r="B8" s="31"/>
      <c r="C8" s="31"/>
      <c r="D8" s="31"/>
      <c r="E8" s="31"/>
    </row>
    <row r="9" spans="1:5" ht="14.25" customHeight="1">
      <c r="A9" s="31" t="s">
        <v>152</v>
      </c>
      <c r="B9" s="31"/>
      <c r="C9" s="31"/>
      <c r="D9" s="31"/>
      <c r="E9" s="31"/>
    </row>
    <row r="10" spans="1:5" ht="14.25" customHeight="1">
      <c r="A10" s="34" t="s">
        <v>155</v>
      </c>
      <c r="B10" s="34"/>
      <c r="C10" s="34"/>
      <c r="D10" s="34"/>
      <c r="E10" s="34"/>
    </row>
    <row r="11" spans="1:5" ht="46.5" customHeight="1">
      <c r="A11" s="33" t="s">
        <v>153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14.2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60670761.839999996</v>
      </c>
      <c r="D15" s="20">
        <f>E15-C15</f>
        <v>-686939.38999999315</v>
      </c>
      <c r="E15" s="20">
        <f>E16+E17+E18+E20+E21+E22+E23+E19</f>
        <v>59983822.450000003</v>
      </c>
    </row>
    <row r="16" spans="1:5" ht="14.25" customHeight="1">
      <c r="A16" s="21" t="s">
        <v>5</v>
      </c>
      <c r="B16" s="22" t="s">
        <v>6</v>
      </c>
      <c r="C16" s="23">
        <v>1329180</v>
      </c>
      <c r="D16" s="23">
        <f>E16-C16</f>
        <v>15769</v>
      </c>
      <c r="E16" s="23">
        <v>1344949</v>
      </c>
    </row>
    <row r="17" spans="1:5" ht="14.25" customHeight="1">
      <c r="A17" s="21" t="s">
        <v>7</v>
      </c>
      <c r="B17" s="22" t="s">
        <v>8</v>
      </c>
      <c r="C17" s="23">
        <f>1276070-12000+10000+2000</f>
        <v>1276070</v>
      </c>
      <c r="D17" s="23">
        <f t="shared" ref="D17:D23" si="0">E17-C17</f>
        <v>-15769</v>
      </c>
      <c r="E17" s="23">
        <v>1260301</v>
      </c>
    </row>
    <row r="18" spans="1:5" ht="14.25" customHeight="1">
      <c r="A18" s="21" t="s">
        <v>9</v>
      </c>
      <c r="B18" s="22" t="s">
        <v>10</v>
      </c>
      <c r="C18" s="23">
        <v>18206027.489999998</v>
      </c>
      <c r="D18" s="23">
        <f t="shared" si="0"/>
        <v>75000</v>
      </c>
      <c r="E18" s="23">
        <v>18281027.489999998</v>
      </c>
    </row>
    <row r="19" spans="1:5" ht="14.25" customHeight="1">
      <c r="A19" s="21" t="s">
        <v>129</v>
      </c>
      <c r="B19" s="22" t="s">
        <v>128</v>
      </c>
      <c r="C19" s="23">
        <v>10400</v>
      </c>
      <c r="D19" s="23">
        <f t="shared" si="0"/>
        <v>0</v>
      </c>
      <c r="E19" s="23">
        <v>10400</v>
      </c>
    </row>
    <row r="20" spans="1:5" ht="14.25" customHeight="1">
      <c r="A20" s="21" t="s">
        <v>11</v>
      </c>
      <c r="B20" s="22" t="s">
        <v>12</v>
      </c>
      <c r="C20" s="23">
        <v>8106024.3499999996</v>
      </c>
      <c r="D20" s="23">
        <f t="shared" si="0"/>
        <v>0</v>
      </c>
      <c r="E20" s="23">
        <v>8106024.3499999996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>
      <c r="A22" s="21" t="s">
        <v>15</v>
      </c>
      <c r="B22" s="22" t="s">
        <v>16</v>
      </c>
      <c r="C22" s="23">
        <v>107393.5</v>
      </c>
      <c r="D22" s="23">
        <f t="shared" si="0"/>
        <v>13862.009999999995</v>
      </c>
      <c r="E22" s="23">
        <v>121255.51</v>
      </c>
    </row>
    <row r="23" spans="1:5" ht="14.25" customHeight="1">
      <c r="A23" s="21" t="s">
        <v>17</v>
      </c>
      <c r="B23" s="22" t="s">
        <v>18</v>
      </c>
      <c r="C23" s="23">
        <f>31625366.5+7910+2390</f>
        <v>31635666.5</v>
      </c>
      <c r="D23" s="23">
        <f t="shared" si="0"/>
        <v>-775801.39999999851</v>
      </c>
      <c r="E23" s="23">
        <v>30859865.100000001</v>
      </c>
    </row>
    <row r="24" spans="1:5" ht="14.2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4457898.26</v>
      </c>
      <c r="D27" s="20">
        <f>E27-C27</f>
        <v>18750</v>
      </c>
      <c r="E27" s="20">
        <f>E28+E29+E30+E31+E32</f>
        <v>4476648.26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4437300</v>
      </c>
      <c r="D30" s="23">
        <f t="shared" ref="D30:D32" si="1">E30-C30</f>
        <v>18750</v>
      </c>
      <c r="E30" s="23">
        <v>4456050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customHeight="1">
      <c r="A32" s="21" t="s">
        <v>34</v>
      </c>
      <c r="B32" s="22" t="s">
        <v>35</v>
      </c>
      <c r="C32" s="23">
        <v>20598.259999999998</v>
      </c>
      <c r="D32" s="23">
        <f t="shared" si="1"/>
        <v>0</v>
      </c>
      <c r="E32" s="23">
        <v>20598.259999999998</v>
      </c>
    </row>
    <row r="33" spans="1:5" ht="14.25" customHeight="1">
      <c r="A33" s="10" t="s">
        <v>36</v>
      </c>
      <c r="B33" s="19" t="s">
        <v>37</v>
      </c>
      <c r="C33" s="20">
        <f>C34+C35+C36+C37+C38+C39+C40</f>
        <v>23307747.820000004</v>
      </c>
      <c r="D33" s="20">
        <f>E33-C33</f>
        <v>-205211.76000000164</v>
      </c>
      <c r="E33" s="20">
        <f>E34+E35+E36+E37+E38+E39+E40</f>
        <v>23102536.060000002</v>
      </c>
    </row>
    <row r="34" spans="1:5" ht="14.25" customHeight="1">
      <c r="A34" s="21" t="s">
        <v>38</v>
      </c>
      <c r="B34" s="22" t="s">
        <v>39</v>
      </c>
      <c r="C34" s="23">
        <v>1827100</v>
      </c>
      <c r="D34" s="23">
        <f t="shared" ref="D34:D40" si="2">E34-C34</f>
        <v>80100</v>
      </c>
      <c r="E34" s="23">
        <v>1907200</v>
      </c>
    </row>
    <row r="35" spans="1:5" ht="14.25" customHeight="1">
      <c r="A35" s="21" t="s">
        <v>40</v>
      </c>
      <c r="B35" s="22" t="s">
        <v>41</v>
      </c>
      <c r="C35" s="23">
        <v>1007572</v>
      </c>
      <c r="D35" s="23">
        <f t="shared" si="2"/>
        <v>0</v>
      </c>
      <c r="E35" s="23">
        <v>1007572</v>
      </c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customHeight="1">
      <c r="A37" s="21" t="s">
        <v>44</v>
      </c>
      <c r="B37" s="22" t="s">
        <v>45</v>
      </c>
      <c r="C37" s="23">
        <v>3888888.89</v>
      </c>
      <c r="D37" s="23">
        <f t="shared" si="2"/>
        <v>0</v>
      </c>
      <c r="E37" s="23">
        <v>3888888.89</v>
      </c>
    </row>
    <row r="38" spans="1:5" ht="14.25" customHeight="1">
      <c r="A38" s="21" t="s">
        <v>46</v>
      </c>
      <c r="B38" s="22" t="s">
        <v>47</v>
      </c>
      <c r="C38" s="23">
        <v>15111356.99</v>
      </c>
      <c r="D38" s="23">
        <f t="shared" si="2"/>
        <v>-15311.759999999776</v>
      </c>
      <c r="E38" s="23">
        <v>15096045.23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>
        <v>1472829.94</v>
      </c>
      <c r="D40" s="23">
        <f t="shared" si="2"/>
        <v>-270000</v>
      </c>
      <c r="E40" s="23">
        <v>1202829.94</v>
      </c>
    </row>
    <row r="41" spans="1:5" ht="14.25" customHeight="1">
      <c r="A41" s="10" t="s">
        <v>52</v>
      </c>
      <c r="B41" s="19" t="s">
        <v>53</v>
      </c>
      <c r="C41" s="20">
        <f>C42+C43+C44+C45</f>
        <v>13831758.859999999</v>
      </c>
      <c r="D41" s="20">
        <f>E41-C41</f>
        <v>1453679</v>
      </c>
      <c r="E41" s="20">
        <f>E42+E43+E44+E45</f>
        <v>15285437.859999999</v>
      </c>
    </row>
    <row r="42" spans="1:5" ht="12" customHeight="1">
      <c r="A42" s="21" t="s">
        <v>54</v>
      </c>
      <c r="B42" s="22" t="s">
        <v>55</v>
      </c>
      <c r="C42" s="23">
        <f>2250000+71150</f>
        <v>2321150</v>
      </c>
      <c r="D42" s="23">
        <f t="shared" ref="D42:D44" si="3">E42-C42</f>
        <v>87235</v>
      </c>
      <c r="E42" s="23">
        <v>2408385</v>
      </c>
    </row>
    <row r="43" spans="1:5" ht="10.5" customHeight="1">
      <c r="A43" s="21" t="s">
        <v>56</v>
      </c>
      <c r="B43" s="22" t="s">
        <v>57</v>
      </c>
      <c r="C43" s="23">
        <v>11280608.859999999</v>
      </c>
      <c r="D43" s="23">
        <f t="shared" si="3"/>
        <v>1366444</v>
      </c>
      <c r="E43" s="23">
        <v>12647052.859999999</v>
      </c>
    </row>
    <row r="44" spans="1:5" ht="14.25" customHeight="1">
      <c r="A44" s="21" t="s">
        <v>58</v>
      </c>
      <c r="B44" s="22" t="s">
        <v>59</v>
      </c>
      <c r="C44" s="11">
        <v>230000</v>
      </c>
      <c r="D44" s="23">
        <f t="shared" si="3"/>
        <v>0</v>
      </c>
      <c r="E44" s="11">
        <v>230000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8">
        <f>C47</f>
        <v>0</v>
      </c>
      <c r="D46" s="28"/>
      <c r="E46" s="28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831486619.3900001</v>
      </c>
      <c r="D48" s="20">
        <f>E48-C48</f>
        <v>31854763.329999924</v>
      </c>
      <c r="E48" s="20">
        <f>E49+E50+E52+E53+E54+E51</f>
        <v>863341382.72000003</v>
      </c>
    </row>
    <row r="49" spans="1:5" ht="11.25" customHeight="1">
      <c r="A49" s="21" t="s">
        <v>68</v>
      </c>
      <c r="B49" s="22" t="s">
        <v>69</v>
      </c>
      <c r="C49" s="23">
        <f>330296246.22+0.41</f>
        <v>330296246.63000005</v>
      </c>
      <c r="D49" s="23">
        <f t="shared" ref="D49:D54" si="4">E49-C49</f>
        <v>2325989.8699999452</v>
      </c>
      <c r="E49" s="23">
        <v>332622236.5</v>
      </c>
    </row>
    <row r="50" spans="1:5" ht="11.25" customHeight="1">
      <c r="A50" s="21" t="s">
        <v>70</v>
      </c>
      <c r="B50" s="22" t="s">
        <v>71</v>
      </c>
      <c r="C50" s="23">
        <f>445221344.35-0.41-10936+70000+50000</f>
        <v>445330407.94</v>
      </c>
      <c r="D50" s="23">
        <f t="shared" si="4"/>
        <v>27725124.470000029</v>
      </c>
      <c r="E50" s="23">
        <v>473055532.41000003</v>
      </c>
    </row>
    <row r="51" spans="1:5" ht="14.25" customHeight="1">
      <c r="A51" s="21" t="s">
        <v>131</v>
      </c>
      <c r="B51" s="22" t="s">
        <v>130</v>
      </c>
      <c r="C51" s="23">
        <f>30892668.13-179+75000+25000-100000+10936-54+179+54-66513-20087</f>
        <v>30817004.129999999</v>
      </c>
      <c r="D51" s="23">
        <f t="shared" si="4"/>
        <v>1902810.6799999997</v>
      </c>
      <c r="E51" s="23">
        <f>31909814.81+10000+800000</f>
        <v>32719814.809999999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161</v>
      </c>
      <c r="B53" s="22" t="s">
        <v>75</v>
      </c>
      <c r="C53" s="23">
        <v>1702788.84</v>
      </c>
      <c r="D53" s="23">
        <v>0</v>
      </c>
      <c r="E53" s="23">
        <v>1702788.84</v>
      </c>
    </row>
    <row r="54" spans="1:5" ht="14.25" customHeight="1">
      <c r="A54" s="21" t="s">
        <v>76</v>
      </c>
      <c r="B54" s="22" t="s">
        <v>77</v>
      </c>
      <c r="C54" s="23">
        <v>23340171.850000001</v>
      </c>
      <c r="D54" s="23">
        <f t="shared" si="4"/>
        <v>-99161.690000001341</v>
      </c>
      <c r="E54" s="23">
        <f>23251010.16-10000</f>
        <v>23241010.16</v>
      </c>
    </row>
    <row r="55" spans="1:5" ht="14.25" customHeight="1">
      <c r="A55" s="10" t="s">
        <v>78</v>
      </c>
      <c r="B55" s="19" t="s">
        <v>79</v>
      </c>
      <c r="C55" s="20">
        <f>C56+C57</f>
        <v>79108594.959999993</v>
      </c>
      <c r="D55" s="20">
        <f>E55-C55</f>
        <v>2218060.8100000024</v>
      </c>
      <c r="E55" s="20">
        <f>E56+E57</f>
        <v>81326655.769999996</v>
      </c>
    </row>
    <row r="56" spans="1:5" ht="14.25" customHeight="1">
      <c r="A56" s="21" t="s">
        <v>80</v>
      </c>
      <c r="B56" s="22" t="s">
        <v>81</v>
      </c>
      <c r="C56" s="23">
        <v>73776588.519999996</v>
      </c>
      <c r="D56" s="23">
        <f t="shared" ref="D56:D57" si="5">E56-C56</f>
        <v>1068060.8100000024</v>
      </c>
      <c r="E56" s="23">
        <v>74844649.329999998</v>
      </c>
    </row>
    <row r="57" spans="1:5" ht="14.25" customHeight="1">
      <c r="A57" s="21" t="s">
        <v>82</v>
      </c>
      <c r="B57" s="22" t="s">
        <v>83</v>
      </c>
      <c r="C57" s="23">
        <v>5332006.4400000004</v>
      </c>
      <c r="D57" s="23">
        <f t="shared" si="5"/>
        <v>1150000</v>
      </c>
      <c r="E57" s="23">
        <v>6482006.4400000004</v>
      </c>
    </row>
    <row r="58" spans="1:5" ht="14.25" customHeight="1">
      <c r="A58" s="10" t="s">
        <v>84</v>
      </c>
      <c r="B58" s="19" t="s">
        <v>85</v>
      </c>
      <c r="C58" s="20">
        <f>C59+C60+C61+C62+C63</f>
        <v>17031388.98</v>
      </c>
      <c r="D58" s="20">
        <f>E58-C58</f>
        <v>-808470</v>
      </c>
      <c r="E58" s="20">
        <f>E59+E60+E61+E62+E63</f>
        <v>16222918.98</v>
      </c>
    </row>
    <row r="59" spans="1:5" ht="14.25" customHeight="1">
      <c r="A59" s="21" t="s">
        <v>133</v>
      </c>
      <c r="B59" s="22" t="s">
        <v>86</v>
      </c>
      <c r="C59" s="23">
        <f>945154-71150</f>
        <v>874004</v>
      </c>
      <c r="D59" s="23">
        <f t="shared" ref="D59:D62" si="6">E59-C59</f>
        <v>0</v>
      </c>
      <c r="E59" s="23">
        <f>945154-71150</f>
        <v>874004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v>12335184.98</v>
      </c>
      <c r="D61" s="23">
        <f t="shared" si="6"/>
        <v>-508470</v>
      </c>
      <c r="E61" s="23">
        <v>11826714.98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-300000</v>
      </c>
      <c r="E62" s="23">
        <v>3522200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C66</f>
        <v>3121075</v>
      </c>
      <c r="D64" s="20">
        <f>E64-C64</f>
        <v>0</v>
      </c>
      <c r="E64" s="20">
        <f>E66</f>
        <v>3121075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>
        <v>3121075</v>
      </c>
      <c r="D66" s="23">
        <f t="shared" ref="D66:D67" si="7">E66-C66</f>
        <v>0</v>
      </c>
      <c r="E66" s="23">
        <v>3121075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2300000</v>
      </c>
      <c r="D69" s="20">
        <f>E69-C69</f>
        <v>0</v>
      </c>
      <c r="E69" s="20">
        <f>E70+E71</f>
        <v>2300000</v>
      </c>
    </row>
    <row r="70" spans="1:5" ht="14.25" customHeight="1">
      <c r="A70" s="21" t="s">
        <v>107</v>
      </c>
      <c r="B70" s="22" t="s">
        <v>108</v>
      </c>
      <c r="C70" s="23">
        <v>250000</v>
      </c>
      <c r="D70" s="23">
        <f t="shared" ref="D70:D73" si="8">E70-C70</f>
        <v>0</v>
      </c>
      <c r="E70" s="23">
        <v>250000</v>
      </c>
    </row>
    <row r="71" spans="1:5" ht="14.25" customHeight="1">
      <c r="A71" s="21" t="s">
        <v>109</v>
      </c>
      <c r="B71" s="22" t="s">
        <v>110</v>
      </c>
      <c r="C71" s="23">
        <v>2050000</v>
      </c>
      <c r="D71" s="23">
        <f t="shared" si="8"/>
        <v>0</v>
      </c>
      <c r="E71" s="23">
        <v>2050000</v>
      </c>
    </row>
    <row r="72" spans="1:5" ht="21.75" customHeight="1">
      <c r="A72" s="10" t="s">
        <v>111</v>
      </c>
      <c r="B72" s="19" t="s">
        <v>112</v>
      </c>
      <c r="C72" s="20">
        <f>C73</f>
        <v>4500</v>
      </c>
      <c r="D72" s="20">
        <f t="shared" si="8"/>
        <v>0</v>
      </c>
      <c r="E72" s="20">
        <f>E73</f>
        <v>4500</v>
      </c>
    </row>
    <row r="73" spans="1:5" ht="14.25" customHeight="1">
      <c r="A73" s="21" t="s">
        <v>113</v>
      </c>
      <c r="B73" s="22" t="s">
        <v>114</v>
      </c>
      <c r="C73" s="23">
        <v>4500</v>
      </c>
      <c r="D73" s="23">
        <f t="shared" si="8"/>
        <v>0</v>
      </c>
      <c r="E73" s="23">
        <v>4500</v>
      </c>
    </row>
    <row r="74" spans="1:5" ht="21.75" customHeight="1">
      <c r="A74" s="10" t="s">
        <v>134</v>
      </c>
      <c r="B74" s="19" t="s">
        <v>115</v>
      </c>
      <c r="C74" s="20">
        <f>C75+C76+C77</f>
        <v>46206773.960000001</v>
      </c>
      <c r="D74" s="20">
        <f>E74-C74</f>
        <v>-274720.6400000006</v>
      </c>
      <c r="E74" s="20">
        <f>E75+E76+E77</f>
        <v>45932053.32</v>
      </c>
    </row>
    <row r="75" spans="1:5" ht="14.25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-65800</v>
      </c>
      <c r="E75" s="23">
        <v>23704800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>
        <v>22436173.960000001</v>
      </c>
      <c r="D77" s="23">
        <f t="shared" si="9"/>
        <v>-208920.6400000006</v>
      </c>
      <c r="E77" s="23">
        <v>22227253.32</v>
      </c>
    </row>
    <row r="78" spans="1:5" ht="14.25" hidden="1" customHeight="1">
      <c r="A78" s="21" t="s">
        <v>132</v>
      </c>
      <c r="B78" s="22" t="s">
        <v>123</v>
      </c>
      <c r="C78" s="23">
        <v>0</v>
      </c>
      <c r="D78" s="23">
        <f t="shared" si="9"/>
        <v>0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1081527119.0700002</v>
      </c>
      <c r="D79" s="20">
        <f t="shared" ref="D79" si="10">D15+D24+D27+D33+D41+D46+D48+D55+D58+D64+D69+D72+D74+D78</f>
        <v>33569911.349999934</v>
      </c>
      <c r="E79" s="20">
        <f>E15+E24+E27+E33+E41+E46+E48+E55+E58+E64+E69+E72+E74+E78</f>
        <v>1115097030.4200001</v>
      </c>
    </row>
    <row r="80" spans="1:5" ht="14.25" customHeight="1">
      <c r="A80" s="6"/>
      <c r="B80" s="4"/>
      <c r="C80" s="4"/>
      <c r="D80" s="4"/>
      <c r="E80" s="4"/>
    </row>
    <row r="81" spans="1:5" ht="11.25" customHeight="1">
      <c r="A81" s="6"/>
      <c r="B81" s="4"/>
      <c r="C81" s="7">
        <v>1081527119.0699999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>
        <f>C81-C79</f>
        <v>0</v>
      </c>
      <c r="D83" s="7"/>
      <c r="E83" s="7"/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topLeftCell="A8" zoomScaleSheetLayoutView="100" workbookViewId="0">
      <selection activeCell="G19" sqref="G19"/>
    </sheetView>
  </sheetViews>
  <sheetFormatPr defaultColWidth="9.140625" defaultRowHeight="15" customHeight="1"/>
  <cols>
    <col min="1" max="1" width="40.5703125" style="1" customWidth="1"/>
    <col min="2" max="2" width="10" style="2" customWidth="1"/>
    <col min="3" max="3" width="14.85546875" style="2" hidden="1" customWidth="1"/>
    <col min="4" max="4" width="14.85546875" style="2" customWidth="1"/>
    <col min="5" max="5" width="13.28515625" style="2" customWidth="1"/>
    <col min="6" max="6" width="14.5703125" style="2" hidden="1" customWidth="1"/>
    <col min="7" max="7" width="14.28515625" style="5" customWidth="1"/>
    <col min="8" max="8" width="15" style="6" customWidth="1"/>
    <col min="9" max="9" width="12.140625" style="6" customWidth="1"/>
    <col min="10" max="16384" width="9.140625" style="6"/>
  </cols>
  <sheetData>
    <row r="1" spans="1:9" ht="15" customHeight="1">
      <c r="B1" s="31" t="s">
        <v>163</v>
      </c>
      <c r="C1" s="31"/>
      <c r="D1" s="31"/>
      <c r="E1" s="31"/>
      <c r="F1" s="31"/>
      <c r="G1" s="31"/>
      <c r="H1" s="31"/>
    </row>
    <row r="2" spans="1:9" ht="15" customHeight="1">
      <c r="B2" s="31" t="s">
        <v>162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151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160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149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152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156</v>
      </c>
      <c r="B10" s="31"/>
      <c r="C10" s="31"/>
      <c r="D10" s="31"/>
      <c r="E10" s="31"/>
      <c r="F10" s="31"/>
      <c r="G10" s="31"/>
      <c r="H10" s="31"/>
    </row>
    <row r="11" spans="1:9" ht="51.75" customHeight="1">
      <c r="A11" s="33" t="s">
        <v>157</v>
      </c>
      <c r="B11" s="33"/>
      <c r="C11" s="33"/>
      <c r="D11" s="33"/>
      <c r="E11" s="33"/>
      <c r="F11" s="33"/>
      <c r="G11" s="33"/>
      <c r="H11" s="25"/>
      <c r="I11" s="8"/>
    </row>
    <row r="12" spans="1:9" ht="18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46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158</v>
      </c>
      <c r="G13" s="3" t="s">
        <v>2</v>
      </c>
      <c r="H13" s="3" t="s">
        <v>159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8">
        <f>C47</f>
        <v>0</v>
      </c>
      <c r="D46" s="11">
        <f t="shared" si="2"/>
        <v>0</v>
      </c>
      <c r="E46" s="28">
        <f>E47</f>
        <v>0</v>
      </c>
      <c r="F46" s="28">
        <f>F47</f>
        <v>0</v>
      </c>
      <c r="G46" s="11">
        <f t="shared" si="1"/>
        <v>0</v>
      </c>
      <c r="H46" s="28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118410281.81999999</v>
      </c>
      <c r="D49" s="23">
        <f t="shared" si="2"/>
        <v>0</v>
      </c>
      <c r="E49" s="23">
        <v>118410281.81999999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v>426826855.18000001</v>
      </c>
      <c r="D50" s="23">
        <f t="shared" si="2"/>
        <v>0</v>
      </c>
      <c r="E50" s="23">
        <v>426826855.18000001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161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51939387.579999998</v>
      </c>
      <c r="D55" s="20">
        <f>E55-C55</f>
        <v>0</v>
      </c>
      <c r="E55" s="20">
        <f>E56+E57</f>
        <v>51939387.579999998</v>
      </c>
      <c r="F55" s="20">
        <f>F56+F57</f>
        <v>51939387.579999998</v>
      </c>
      <c r="G55" s="20">
        <f t="shared" si="1"/>
        <v>0</v>
      </c>
      <c r="H55" s="20">
        <f>H56+H57</f>
        <v>51939387.579999998</v>
      </c>
    </row>
    <row r="56" spans="1:8" ht="15" customHeight="1">
      <c r="A56" s="21" t="s">
        <v>80</v>
      </c>
      <c r="B56" s="22" t="s">
        <v>81</v>
      </c>
      <c r="C56" s="23">
        <f>43926800+1776287.58</f>
        <v>45703087.579999998</v>
      </c>
      <c r="D56" s="23">
        <f>E56-C56</f>
        <v>0</v>
      </c>
      <c r="E56" s="23">
        <f>43926800+1776287.58</f>
        <v>45703087.579999998</v>
      </c>
      <c r="F56" s="23">
        <f>43926800+1776287.58</f>
        <v>45703087.579999998</v>
      </c>
      <c r="G56" s="23">
        <f t="shared" si="1"/>
        <v>0</v>
      </c>
      <c r="H56" s="23">
        <f>43926800+1776287.58</f>
        <v>45703087.579999998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8">
        <f>C73</f>
        <v>4500</v>
      </c>
      <c r="D72" s="11">
        <f t="shared" si="3"/>
        <v>0</v>
      </c>
      <c r="E72" s="28">
        <f>E73</f>
        <v>4500</v>
      </c>
      <c r="F72" s="28">
        <f>F73</f>
        <v>3000</v>
      </c>
      <c r="G72" s="11">
        <f t="shared" si="1"/>
        <v>0</v>
      </c>
      <c r="H72" s="28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741157465.58000004</v>
      </c>
      <c r="D79" s="20">
        <f>E79-C79</f>
        <v>0</v>
      </c>
      <c r="E79" s="20">
        <f>E15+E24+E27+E33+E41+E46+E48+E55+E58+E64+E69+E72+E74+E78</f>
        <v>741157465.58000004</v>
      </c>
      <c r="F79" s="20">
        <f>F15+F24+F27+F33+F41+F46+F48+F55+F58+F64+F69+F72+F74+F78</f>
        <v>574057232.57999992</v>
      </c>
      <c r="G79" s="20">
        <f t="shared" si="1"/>
        <v>0</v>
      </c>
      <c r="H79" s="20">
        <f>H15+H24+H27+H33+H41+H46+H48+H55+H58+H64+H69+H72+H74+H78</f>
        <v>574057232.57999992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hidden="1" customHeight="1">
      <c r="A81" s="6"/>
      <c r="B81" s="4"/>
      <c r="C81" s="7">
        <v>741157465.58000004</v>
      </c>
      <c r="D81" s="7"/>
      <c r="E81" s="7"/>
      <c r="F81" s="7">
        <v>574057232.58000004</v>
      </c>
      <c r="G81" s="17"/>
      <c r="H81" s="17"/>
    </row>
    <row r="82" spans="1:8" ht="15" customHeight="1">
      <c r="A82" s="6"/>
      <c r="B82" s="4"/>
      <c r="C82" s="4"/>
      <c r="D82" s="4"/>
      <c r="E82" s="4"/>
      <c r="F82" s="4"/>
      <c r="G82" s="6"/>
    </row>
    <row r="83" spans="1:8" ht="15" hidden="1" customHeight="1">
      <c r="A83" s="6"/>
      <c r="B83" s="4"/>
      <c r="C83" s="7">
        <f>C79-C81</f>
        <v>0</v>
      </c>
      <c r="D83" s="4"/>
      <c r="E83" s="7">
        <f>E79-E81</f>
        <v>741157465.58000004</v>
      </c>
      <c r="F83" s="7">
        <f>F79-F81</f>
        <v>0</v>
      </c>
      <c r="G83" s="6"/>
      <c r="H83" s="7">
        <f>H79-H81</f>
        <v>574057232.57999992</v>
      </c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2019-12-27T11:18:06Z</dcterms:modified>
</cp:coreProperties>
</file>