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48" windowWidth="9096" windowHeight="10908" tabRatio="145" firstSheet="1" activeTab="1"/>
  </bookViews>
  <sheets>
    <sheet name="2012-2013" sheetId="1" state="hidden" r:id="rId1"/>
    <sheet name="2019г" sheetId="2" r:id="rId2"/>
    <sheet name="2020-2021гг" sheetId="3" state="hidden" r:id="rId3"/>
    <sheet name="раб" sheetId="4" state="hidden" r:id="rId4"/>
  </sheets>
  <definedNames>
    <definedName name="_xlnm._FilterDatabase" localSheetId="3" hidden="1">'раб'!$B$15:$O$590</definedName>
    <definedName name="Z_C283BA83_0D13_4C5E_A315_F93E8618CDD5_.wvu.Cols" localSheetId="0" hidden="1">'2012-2013'!$F:$H</definedName>
    <definedName name="Z_C283BA83_0D13_4C5E_A315_F93E8618CDD5_.wvu.Cols" localSheetId="1" hidden="1">'2019г'!$F:$F</definedName>
    <definedName name="Z_C283BA83_0D13_4C5E_A315_F93E8618CDD5_.wvu.Cols" localSheetId="2" hidden="1">'2020-2021гг'!#REF!</definedName>
    <definedName name="Z_C283BA83_0D13_4C5E_A315_F93E8618CDD5_.wvu.Cols" localSheetId="3" hidden="1">'раб'!$G:$G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1">'2019г'!$A$1:$I$675</definedName>
    <definedName name="_xlnm.Print_Area" localSheetId="2">'2020-2021гг'!$A$1:$L$631</definedName>
    <definedName name="_xlnm.Print_Area" localSheetId="3">'раб'!$A$2:$U$604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<sst xmlns="http://schemas.openxmlformats.org/spreadsheetml/2006/main" count="11172" uniqueCount="1590">
  <si>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</si>
  <si>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</si>
  <si>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</si>
  <si>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</si>
  <si>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</si>
  <si>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</si>
  <si>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</si>
  <si>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</si>
  <si>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</si>
  <si>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</si>
  <si>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</si>
  <si>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</si>
  <si>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</si>
  <si>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</si>
  <si>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</si>
  <si>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</si>
  <si>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</si>
  <si>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</si>
  <si>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</si>
  <si>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</si>
  <si>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</si>
  <si>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</si>
  <si>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</si>
  <si>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</si>
  <si>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</si>
  <si>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</si>
  <si>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</si>
  <si>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</si>
  <si>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</si>
  <si>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</si>
  <si>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</si>
  <si>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</si>
  <si>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</si>
  <si>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</si>
  <si>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</si>
  <si>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</si>
  <si>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</si>
  <si>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</si>
  <si>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</si>
  <si>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</si>
  <si>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</si>
  <si>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</si>
  <si>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</si>
  <si>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</si>
  <si>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</si>
  <si>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</si>
  <si>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</si>
  <si>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</si>
  <si>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</si>
  <si>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</si>
  <si>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</si>
  <si>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</si>
  <si>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</si>
  <si>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</si>
  <si>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</si>
  <si>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</si>
  <si>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</si>
  <si>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</si>
  <si>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</si>
  <si>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</si>
  <si>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</si>
  <si>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</si>
  <si>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</si>
  <si>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</si>
  <si>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</si>
  <si>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</si>
  <si>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</si>
  <si>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</si>
  <si>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</si>
  <si>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</si>
  <si>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</si>
  <si>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</si>
  <si>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</si>
  <si>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</si>
  <si>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</si>
  <si>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</si>
  <si>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</si>
  <si>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</si>
  <si>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</si>
  <si>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</si>
  <si>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</si>
  <si>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</si>
  <si>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</si>
  <si>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</si>
  <si>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</si>
  <si>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</si>
  <si>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</si>
  <si>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</si>
  <si>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</si>
  <si>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</si>
  <si>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</si>
  <si>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</si>
  <si>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</si>
  <si>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</si>
  <si>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</si>
  <si>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</si>
  <si>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</si>
  <si>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</si>
  <si>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</si>
  <si>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</si>
  <si>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</si>
  <si>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</si>
  <si>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</si>
  <si>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</si>
  <si>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</si>
  <si>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</si>
  <si>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</si>
  <si>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</si>
  <si>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</si>
  <si>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</si>
  <si>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</si>
  <si>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</si>
  <si>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</si>
  <si>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</si>
  <si>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</si>
  <si>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</si>
  <si>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</si>
  <si>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</si>
  <si>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</si>
  <si>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</si>
  <si>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</si>
  <si>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</si>
  <si>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</si>
  <si>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</si>
  <si>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</si>
  <si>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</si>
  <si>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</si>
  <si>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</si>
  <si>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</si>
  <si>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</si>
  <si>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</si>
  <si>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</si>
  <si>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</si>
  <si>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</si>
  <si>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</si>
  <si>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</si>
  <si>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</si>
  <si>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</si>
  <si>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</si>
  <si>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</si>
  <si>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</si>
  <si>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</si>
  <si>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</si>
  <si>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</si>
  <si>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</si>
  <si>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</si>
  <si>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</si>
  <si>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</si>
  <si>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</si>
  <si>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</si>
  <si>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</si>
  <si>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</si>
  <si>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</si>
  <si>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</si>
  <si>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</si>
  <si>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</si>
  <si>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</si>
  <si>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</si>
  <si>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</si>
  <si>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</si>
  <si>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</si>
  <si>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</si>
  <si>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</si>
  <si>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</si>
  <si>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</si>
  <si>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</si>
  <si>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</si>
  <si>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</si>
  <si>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</si>
  <si>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</si>
  <si>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</si>
  <si>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</si>
  <si>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</si>
  <si>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</si>
  <si>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</si>
  <si>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</si>
  <si>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</si>
  <si>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</si>
  <si>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</si>
  <si>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</si>
  <si>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</si>
  <si>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</si>
  <si>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</si>
  <si>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</si>
  <si>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</si>
  <si>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</si>
  <si>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</si>
  <si>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</si>
  <si>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</si>
  <si>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</si>
  <si>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</si>
  <si>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</si>
  <si>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</si>
  <si>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</si>
  <si>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</si>
  <si>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</si>
  <si>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</si>
  <si>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</si>
  <si>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</si>
  <si>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</si>
  <si>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</si>
  <si>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</si>
  <si>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</si>
  <si>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</si>
  <si>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</si>
  <si>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</si>
  <si>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</si>
  <si>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</si>
  <si>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</si>
  <si>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</si>
  <si>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</si>
  <si>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</si>
  <si>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</si>
  <si>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</si>
  <si>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</si>
  <si>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</si>
  <si>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</si>
  <si>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</si>
  <si>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</si>
  <si>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</si>
  <si>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</si>
  <si>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</si>
  <si>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</si>
  <si>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</si>
  <si>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</si>
  <si>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</si>
  <si>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</si>
  <si>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</si>
  <si>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</si>
  <si>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</si>
  <si>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</si>
  <si>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</si>
  <si>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</si>
  <si>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</si>
  <si>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</si>
  <si>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</si>
  <si>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</si>
  <si>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</si>
  <si>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</si>
  <si>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</si>
  <si>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</si>
  <si>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</si>
  <si>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</si>
  <si>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</si>
  <si>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</si>
  <si>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</si>
  <si>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</si>
  <si>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</si>
  <si>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</si>
  <si>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</si>
  <si>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</si>
  <si>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</si>
  <si>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</si>
  <si>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</si>
  <si>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</si>
  <si>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</si>
  <si>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</si>
  <si>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</si>
  <si>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</si>
  <si>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</si>
  <si>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</si>
  <si>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</si>
  <si>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</si>
  <si>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</si>
  <si>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</si>
  <si>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</si>
  <si>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</si>
  <si>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</si>
  <si>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</si>
  <si>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</si>
  <si>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</si>
  <si>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</si>
  <si>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</si>
  <si>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</si>
  <si>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</si>
  <si>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</si>
  <si>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</si>
  <si>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</si>
  <si>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</si>
  <si>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</si>
  <si>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</si>
  <si>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</si>
  <si>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</si>
  <si>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</si>
  <si>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</si>
  <si>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</si>
  <si>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</si>
  <si>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</si>
  <si>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</si>
  <si>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</si>
  <si>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</si>
  <si>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</si>
  <si>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</si>
  <si>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</si>
  <si>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</si>
  <si>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</si>
  <si>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</si>
  <si>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</si>
  <si>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</si>
  <si>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</si>
  <si>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</si>
  <si>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</si>
  <si>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</si>
  <si>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</si>
  <si>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</si>
  <si>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</si>
  <si>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</si>
  <si>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</si>
  <si>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</si>
  <si>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</si>
  <si>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</si>
  <si>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</si>
  <si>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</si>
  <si>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</si>
  <si>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</si>
  <si>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</si>
  <si>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</si>
  <si>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</si>
  <si>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</si>
  <si>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</si>
  <si>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</si>
  <si>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</si>
  <si>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</si>
  <si>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</si>
  <si>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</si>
  <si>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</si>
  <si>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</si>
  <si>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</si>
  <si>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</si>
  <si>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</si>
  <si>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</si>
  <si>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</si>
  <si>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</si>
  <si>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</si>
  <si>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</si>
  <si>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</si>
  <si>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</si>
  <si>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</si>
  <si>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</si>
  <si>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</si>
  <si>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</si>
  <si>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</si>
  <si>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</si>
  <si>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</si>
  <si>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</si>
  <si>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</si>
  <si>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</si>
  <si>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</si>
  <si>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</si>
  <si>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</si>
  <si>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</si>
  <si>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</si>
  <si>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</si>
  <si>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</si>
  <si>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</si>
  <si>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</si>
  <si>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</si>
  <si>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</si>
  <si>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</si>
  <si>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</si>
  <si>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</si>
  <si>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</si>
  <si>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</si>
  <si>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</si>
  <si>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</si>
  <si>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</si>
  <si>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</si>
  <si>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</si>
  <si>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</si>
  <si>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</si>
  <si>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</si>
  <si>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</si>
  <si>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</si>
  <si>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</si>
  <si>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</si>
  <si>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</si>
  <si>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</si>
  <si>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</si>
  <si>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</si>
  <si>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</si>
  <si>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</si>
  <si>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</si>
  <si>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</si>
  <si>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</si>
  <si>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</si>
  <si>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</si>
  <si>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</si>
  <si>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</si>
  <si>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</si>
  <si>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</si>
  <si>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</si>
  <si>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</si>
  <si>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</si>
  <si>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</si>
  <si>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</si>
  <si>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</si>
  <si>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</si>
  <si>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</si>
  <si>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</si>
  <si>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</si>
  <si>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</si>
  <si>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</si>
  <si>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</si>
  <si>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</si>
  <si>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</si>
  <si>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</si>
  <si>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</si>
  <si>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</si>
  <si>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</si>
  <si>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</si>
  <si>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</si>
  <si>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</si>
  <si>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</si>
  <si>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</si>
  <si>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</si>
  <si>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</si>
  <si>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</si>
  <si>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</si>
  <si>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</si>
  <si>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</si>
  <si>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</si>
  <si>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</si>
  <si>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</si>
  <si>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</si>
  <si>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</si>
  <si>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</si>
  <si>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</si>
  <si>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</si>
  <si>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</si>
  <si>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</si>
  <si>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</si>
  <si>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</si>
  <si>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</si>
  <si>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</si>
  <si>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</si>
  <si>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</si>
  <si>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</si>
  <si>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</si>
  <si>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</si>
  <si>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</si>
  <si>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</si>
  <si>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</si>
  <si>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</si>
  <si>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</si>
  <si>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</si>
  <si>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</si>
  <si>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</si>
  <si>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</si>
  <si>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</si>
  <si>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</si>
  <si>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</si>
  <si>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</si>
  <si>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</si>
  <si>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</si>
  <si>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</si>
  <si>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</si>
  <si>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</si>
  <si>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</si>
  <si>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</si>
  <si>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</si>
  <si>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</si>
  <si>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</si>
  <si>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</si>
  <si>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</si>
  <si>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</si>
  <si>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</si>
  <si>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</si>
  <si>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</si>
  <si>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</si>
  <si>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</si>
  <si>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</si>
  <si>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</si>
  <si>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</si>
  <si>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</si>
  <si>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</si>
  <si>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</si>
  <si>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</si>
  <si>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</si>
  <si>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</si>
  <si>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</si>
  <si>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</si>
  <si>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</si>
  <si>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</si>
  <si>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</si>
  <si>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</si>
  <si>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</si>
  <si>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</si>
  <si>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</si>
  <si>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</si>
  <si>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</si>
  <si>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</si>
  <si>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</si>
  <si>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</si>
  <si>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</si>
  <si>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</si>
  <si>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</si>
  <si>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</si>
  <si>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</si>
  <si>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</si>
  <si>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</si>
  <si>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</si>
  <si>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</si>
  <si>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</si>
  <si>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</si>
  <si>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</si>
  <si>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</si>
  <si>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</si>
  <si>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</si>
  <si>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</si>
  <si>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</si>
  <si>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</si>
  <si>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</si>
  <si>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</si>
  <si>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</si>
  <si>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</si>
  <si>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</si>
  <si>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</si>
  <si>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</si>
  <si>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</si>
  <si>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</si>
  <si>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</si>
  <si>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</si>
  <si>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</si>
  <si>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</si>
  <si>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</si>
  <si>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</si>
  <si>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</si>
  <si>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</si>
  <si>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</si>
  <si>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</si>
  <si>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</si>
  <si>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</si>
  <si>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</si>
  <si>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</si>
  <si>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</si>
  <si>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</si>
  <si>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</si>
  <si>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</si>
  <si>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</si>
  <si>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</si>
  <si>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</si>
  <si>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</si>
  <si>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</si>
  <si>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</si>
  <si>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</si>
  <si>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</si>
  <si>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</si>
  <si>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</si>
  <si>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</si>
  <si>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</si>
  <si>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</si>
  <si>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</si>
  <si>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</si>
  <si>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</si>
  <si>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</si>
  <si>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</si>
  <si>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</si>
  <si>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</si>
  <si>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</si>
  <si>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</si>
  <si>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</si>
  <si>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</si>
  <si>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</si>
  <si>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</si>
  <si>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</si>
  <si>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</si>
  <si>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</si>
  <si>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</si>
  <si>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</si>
  <si>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</si>
  <si>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</si>
  <si>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</si>
  <si>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</si>
  <si>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</si>
  <si>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</si>
  <si>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</si>
  <si>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</si>
  <si>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</si>
  <si>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</si>
  <si>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</si>
  <si>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</si>
  <si>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</si>
  <si>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</si>
  <si>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</si>
  <si>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</si>
  <si>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</si>
  <si>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</si>
  <si>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</si>
  <si>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</si>
  <si>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</si>
  <si>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</si>
  <si>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</si>
  <si>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</si>
  <si>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</si>
  <si>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</si>
  <si>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</si>
  <si>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</si>
  <si>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</si>
  <si>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</si>
  <si>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</si>
  <si>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</si>
  <si>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</si>
  <si>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</si>
  <si>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</si>
  <si>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</si>
  <si>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</si>
  <si>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</si>
  <si>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</si>
  <si>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</si>
  <si>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</si>
  <si>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</si>
  <si>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</si>
  <si>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</si>
  <si>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</si>
  <si>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</si>
  <si>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</si>
  <si>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</si>
  <si>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</si>
  <si>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</si>
  <si>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</si>
  <si>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</si>
  <si>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</si>
  <si>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</si>
  <si>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</si>
  <si>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</si>
  <si>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</si>
  <si>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</si>
  <si>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</si>
  <si>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</si>
  <si>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</si>
  <si>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</si>
  <si>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</si>
  <si>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</si>
  <si>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</si>
  <si>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</si>
  <si>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</si>
  <si>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</si>
  <si>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</si>
  <si>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</si>
  <si>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</si>
  <si>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</si>
  <si>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</si>
  <si>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</si>
  <si>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</si>
  <si>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</si>
  <si>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</si>
  <si>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</si>
  <si>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</si>
  <si>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</si>
  <si>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</si>
  <si>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</si>
  <si>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</si>
  <si>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</si>
  <si>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</si>
  <si>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</si>
  <si>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</si>
  <si>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</si>
  <si>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</si>
  <si>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</si>
  <si>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</si>
  <si>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</si>
  <si>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</si>
  <si>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</si>
  <si>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</si>
  <si>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</si>
  <si>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</si>
  <si>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</si>
  <si>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</si>
  <si>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</si>
  <si>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</si>
  <si>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</si>
  <si>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</si>
  <si>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</si>
  <si>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</si>
  <si>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</si>
  <si>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</si>
  <si>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</si>
  <si>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</si>
  <si>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</si>
  <si>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</si>
  <si>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</si>
  <si>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</si>
  <si>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</si>
  <si>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</si>
  <si>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</si>
  <si>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</si>
  <si>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</si>
  <si>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</si>
  <si>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</si>
  <si>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</si>
  <si>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</si>
  <si>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</si>
  <si>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</si>
  <si>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</si>
  <si>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</si>
  <si>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</si>
  <si>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</si>
  <si>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</si>
  <si>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</si>
  <si>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</si>
  <si>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</si>
  <si>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</si>
  <si>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</si>
  <si>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</si>
  <si>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</si>
  <si>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</si>
  <si>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</si>
  <si>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</si>
  <si>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</si>
  <si>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</si>
  <si>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</si>
  <si>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</si>
  <si>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</si>
  <si>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</si>
  <si>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</si>
  <si>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</si>
  <si>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</si>
  <si>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</si>
  <si>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</si>
  <si>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</si>
  <si>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</si>
  <si>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</si>
  <si>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</si>
  <si>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</si>
  <si>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</si>
  <si>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</si>
  <si>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</si>
  <si>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</si>
  <si>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</si>
  <si>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</si>
  <si>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</si>
  <si>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</si>
  <si>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</si>
  <si>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</si>
  <si>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</si>
  <si>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</si>
  <si>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</si>
  <si>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</si>
  <si>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</si>
  <si>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</si>
  <si>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</si>
  <si>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</si>
  <si>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</si>
  <si>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</si>
  <si>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</si>
  <si>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</si>
  <si>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</si>
  <si>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</si>
  <si>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</si>
  <si>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</si>
  <si>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</si>
  <si>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</si>
  <si>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</si>
  <si>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</si>
  <si>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</si>
  <si>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</si>
  <si>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</si>
  <si>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</si>
  <si>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</si>
  <si>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</si>
  <si>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</si>
  <si>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</si>
  <si>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</si>
  <si>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</si>
  <si>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</si>
  <si>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</si>
  <si>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</si>
  <si>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</si>
  <si>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</si>
  <si>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</si>
  <si>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</si>
  <si>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</si>
  <si>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</si>
  <si>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</si>
  <si>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</si>
  <si>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</si>
  <si>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</si>
  <si>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</si>
  <si>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</si>
  <si>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</si>
  <si>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</si>
  <si>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</si>
  <si>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</si>
  <si>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</si>
  <si>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</si>
  <si>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</si>
  <si>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</si>
  <si>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</si>
  <si>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</si>
  <si>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</si>
  <si>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</si>
  <si>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</si>
  <si>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</si>
  <si>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</si>
  <si>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</si>
  <si>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</si>
  <si>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</si>
  <si>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</si>
  <si>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</si>
  <si>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</si>
  <si>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</si>
  <si>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</si>
  <si>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</si>
  <si>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</si>
  <si>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</si>
  <si>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</si>
  <si>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</si>
  <si>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</si>
  <si>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</si>
  <si>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</si>
  <si>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</si>
  <si>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</si>
  <si>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</si>
  <si>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</si>
  <si>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</si>
  <si>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</si>
  <si>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</si>
  <si>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</si>
  <si>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</si>
  <si>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</si>
  <si>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</si>
  <si>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</si>
  <si>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</si>
  <si>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</si>
  <si>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</si>
  <si>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</si>
  <si>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</si>
  <si>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</si>
  <si>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</si>
  <si>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</si>
  <si>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</si>
  <si>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</si>
  <si>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</si>
  <si>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</si>
  <si>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</si>
  <si>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</si>
  <si>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</si>
  <si>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</si>
  <si>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</si>
  <si>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</si>
  <si>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</si>
  <si>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</si>
  <si>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</si>
  <si>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</si>
  <si>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</si>
  <si>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</si>
  <si>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</si>
  <si>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</si>
  <si>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</si>
  <si>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</si>
  <si>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</si>
  <si>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</si>
  <si>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</si>
  <si>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</si>
  <si>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</si>
  <si>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</si>
  <si>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</si>
  <si>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</si>
  <si>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</si>
  <si>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</si>
  <si>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</si>
  <si>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</si>
  <si>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</si>
  <si>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</si>
  <si>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</si>
  <si>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</si>
  <si>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</si>
  <si>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</si>
  <si>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</si>
  <si>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</si>
  <si>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</si>
  <si>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</si>
  <si>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</si>
  <si>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</si>
  <si>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</si>
  <si>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</si>
  <si>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</si>
  <si>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</si>
  <si>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</si>
  <si>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</si>
  <si>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</si>
  <si>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</si>
  <si>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</si>
  <si>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</si>
  <si>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</si>
  <si>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</si>
  <si>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</si>
  <si>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</si>
  <si>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</si>
  <si>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</si>
  <si>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</si>
  <si>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</si>
  <si>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</si>
  <si>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</si>
  <si>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</si>
  <si>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</si>
  <si>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</si>
  <si>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</si>
  <si>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</si>
  <si>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</si>
  <si>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</si>
  <si>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</si>
  <si>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</si>
  <si>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</si>
  <si>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</si>
  <si>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</si>
  <si>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</si>
  <si>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</si>
  <si>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</si>
  <si>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</si>
  <si>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</si>
  <si>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</si>
  <si>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</si>
  <si>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</si>
  <si>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</si>
  <si>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</si>
  <si>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</si>
  <si>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</si>
  <si>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</si>
  <si>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</si>
  <si>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</si>
  <si>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</si>
  <si>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</si>
  <si>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</si>
  <si>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</si>
  <si>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</si>
  <si>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</si>
  <si>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</si>
  <si>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</si>
  <si>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</si>
  <si>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</si>
  <si>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</si>
  <si>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</si>
  <si>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</si>
  <si>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</si>
  <si>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</si>
  <si>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</si>
  <si>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</si>
  <si>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</si>
  <si>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</si>
  <si>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</si>
  <si>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</si>
  <si>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</si>
  <si>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</si>
  <si>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</si>
  <si>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</si>
  <si>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</si>
  <si>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</si>
  <si>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</si>
  <si>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</si>
  <si>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</si>
  <si>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</si>
  <si>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</si>
  <si>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</si>
  <si>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</si>
  <si>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</si>
  <si>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</si>
  <si>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</si>
  <si>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</si>
  <si>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</si>
  <si>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</si>
  <si>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</si>
  <si>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</si>
  <si>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</si>
  <si>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</si>
  <si>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</si>
  <si>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</si>
  <si>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</si>
  <si>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</si>
  <si>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</si>
  <si>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</si>
  <si>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</si>
  <si>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</si>
  <si>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</si>
  <si>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</si>
  <si>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</si>
  <si>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</si>
  <si>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</si>
  <si>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</si>
  <si>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</si>
  <si>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</si>
  <si>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</si>
  <si>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</si>
  <si>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</si>
  <si>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</si>
  <si>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</si>
  <si>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</si>
  <si>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</si>
  <si>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</si>
  <si>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</si>
  <si>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</si>
  <si>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</si>
  <si>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</si>
  <si>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</si>
  <si>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</si>
  <si>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</si>
  <si>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</si>
  <si>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</si>
  <si>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</si>
  <si>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</si>
  <si>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</si>
  <si>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</si>
  <si>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</si>
  <si>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</si>
  <si>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</si>
  <si>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</si>
  <si>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</si>
  <si>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</si>
  <si>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</si>
  <si>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</si>
  <si>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</si>
  <si>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</si>
  <si>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</si>
  <si>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</si>
  <si>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</si>
  <si>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</si>
  <si>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</si>
  <si>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</si>
  <si>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</si>
  <si>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</si>
  <si>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</si>
  <si>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</si>
  <si>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</si>
  <si>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</si>
  <si>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</si>
  <si>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</si>
  <si>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</si>
  <si>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</si>
  <si>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</si>
  <si>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</si>
  <si>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</si>
  <si>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</si>
  <si>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</si>
  <si>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</si>
  <si>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</si>
  <si>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</si>
  <si>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</si>
  <si>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</si>
  <si>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</si>
  <si>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</si>
  <si>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</si>
  <si>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</si>
  <si>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</si>
  <si>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</si>
  <si>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</si>
  <si>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</si>
  <si>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</si>
  <si>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</si>
  <si>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</si>
  <si>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</si>
  <si>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</si>
  <si>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</si>
  <si>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</si>
  <si>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</si>
  <si>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</si>
  <si>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</si>
  <si>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</si>
  <si>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</si>
  <si>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</si>
  <si>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</si>
  <si>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</si>
  <si>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</si>
  <si>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</si>
  <si>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</si>
  <si>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</si>
  <si>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</si>
  <si>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</si>
  <si>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</si>
  <si>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</si>
  <si>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</si>
  <si>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</si>
  <si>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</si>
  <si>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</si>
  <si>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</si>
  <si>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</si>
  <si>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</si>
  <si>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</si>
  <si>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</si>
  <si>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</si>
  <si>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</si>
  <si>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</si>
  <si>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</si>
  <si>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</si>
  <si>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</si>
  <si>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</si>
  <si>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</si>
  <si>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</si>
  <si>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</si>
  <si>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</si>
  <si>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</si>
  <si>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</si>
  <si>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</si>
  <si>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</si>
  <si>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</si>
  <si>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</si>
  <si>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</si>
  <si>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</si>
  <si>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</si>
  <si>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</si>
  <si>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</si>
  <si>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</si>
  <si>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</si>
  <si>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</si>
  <si>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</si>
  <si>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</si>
  <si>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</si>
  <si>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</si>
  <si>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</si>
  <si>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</si>
  <si>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</si>
  <si>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</si>
  <si>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</si>
  <si>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</si>
  <si>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</si>
  <si>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</si>
  <si>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</si>
  <si>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</si>
  <si>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</si>
  <si>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</si>
  <si>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</si>
  <si>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</si>
  <si>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</si>
  <si>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</si>
  <si>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</si>
  <si>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</si>
  <si>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Изменения на 2020 год (+;-)</t>
  </si>
  <si>
    <t>Итого с учетом изменений на  2020 год</t>
  </si>
  <si>
    <t>2020г.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</si>
  <si>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</si>
  <si>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</si>
  <si>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</si>
  <si>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</si>
  <si>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</si>
  <si>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</si>
  <si>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</si>
  <si>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</si>
  <si>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Расходы на обеспечение функций работников  МКУ    по делам ГОЧС и ЕДДС</t>
  </si>
  <si>
    <t xml:space="preserve"> Материально- техническое обеспечение  МКУ по обеспечению деятельности Администрации муниципального образования "Усть-Коксинский район"</t>
  </si>
  <si>
    <t>Расходы на обеспечение функций  МКУ по ОДАМО "Усть-Коксинский район"</t>
  </si>
  <si>
    <t>02 3 02 01001</t>
  </si>
  <si>
    <t>Обеспечение условий для предоставления общеобразовательной услуги (питание)</t>
  </si>
  <si>
    <t>02 3 0 6L520П</t>
  </si>
  <si>
    <t>02 3 0 6S870П</t>
  </si>
  <si>
    <t>Мероприятия по содействию создания новых мест в общеобразовательных организациях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</si>
  <si>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</si>
  <si>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04 1 02 51760</t>
  </si>
  <si>
    <t>02 3 06 L159П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</si>
  <si>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</si>
  <si>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                      "Усть-Коксинскийрайон" РА на 2019 год                                                      </t>
  </si>
  <si>
    <t xml:space="preserve">  плановый период 2020 и 2021 годов"</t>
  </si>
  <si>
    <t>образования "Усть-Коксинскийрайон" РА на 2019 год</t>
  </si>
  <si>
    <t xml:space="preserve">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</si>
  <si>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2019 год</t>
  </si>
  <si>
    <t>"Усть-Коксинскийрайон" РА на 2019 год</t>
  </si>
  <si>
    <t xml:space="preserve"> и плановый период 2020 и 2021 годов"</t>
  </si>
  <si>
    <t xml:space="preserve">                                             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</si>
  <si>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</si>
  <si>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2021г.</t>
  </si>
  <si>
    <t>Изменения на 2021 год (+;-)</t>
  </si>
  <si>
    <t>Итого с учетом изменений на  2021 год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</si>
  <si>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</si>
  <si>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Муниципальная программа "Управление муниципальными финансами
МО "Усть-Коксинский район" Республики Алтай"</t>
  </si>
  <si>
    <t>06 0 00 00000</t>
  </si>
  <si>
    <t>06 2 00 00000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</si>
  <si>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</si>
  <si>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06 2 01 00000</t>
  </si>
  <si>
    <t>Муниципальная программа ""Управление муниципальным имуществом  МО "Усть-Коксинский район" Республики Алтай</t>
  </si>
  <si>
    <t>09 0 00 00000</t>
  </si>
  <si>
    <t>09 3 00 00000</t>
  </si>
  <si>
    <t>Основное мероприятие "Обеспечение деятельности  МКУ по ОДАМО "Усть-Коксинский район"</t>
  </si>
  <si>
    <t>09 3 01 00000</t>
  </si>
  <si>
    <t>Расходы по обеспечению деятельности  МКУ по ОДАМО "Усть-Коксинский район"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</si>
  <si>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</si>
  <si>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99 0 00 44900</t>
  </si>
  <si>
    <t>Муниципальная программа "Повышение систем жизнеобеспечения
МО "Усть-Коксинский район" Республики Алтай</t>
  </si>
  <si>
    <t>03 0 00 00000</t>
  </si>
  <si>
    <t>03 5 00 00000</t>
  </si>
  <si>
    <t>Основное мероприятие  "Обеспечение деятельности  МКУ  по делам ГОЧС и ЕДДС"</t>
  </si>
  <si>
    <t>03 5 01 00000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</si>
  <si>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</si>
  <si>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</si>
  <si>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01 0 00 00000</t>
  </si>
  <si>
    <t>Подпрограмма  "Развитие сельского хозяйства и промышленного производства"</t>
  </si>
  <si>
    <t>01 3 00 00000</t>
  </si>
  <si>
    <t>Основное мероприятие "Обеспечение эпизоотического  и ветеринарно- санитарного благополучия"</t>
  </si>
  <si>
    <t>01 3 02 00000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</si>
  <si>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</si>
  <si>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01 3 02 40300</t>
  </si>
  <si>
    <t>Основное мероприятие "Обустройство и содержание мест утилизации биологических отходов"</t>
  </si>
  <si>
    <t>01 3 03 00000</t>
  </si>
  <si>
    <t>01 3 03 40100</t>
  </si>
  <si>
    <t>03 0 0000000</t>
  </si>
  <si>
    <t>Подпрограмма "Развитие внутренней инфраструктуры и обеспечение безопасности жизнедеятельности населения"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</si>
  <si>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</si>
  <si>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</si>
  <si>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03 3 0300000</t>
  </si>
  <si>
    <t>03 3 00 00000</t>
  </si>
  <si>
    <t xml:space="preserve">Основное мероприятие "Сохранение и развитие автомобильных дорог" </t>
  </si>
  <si>
    <t>03 3 01 00000</t>
  </si>
  <si>
    <t xml:space="preserve">Сохранение и развитие автомобильных дорог </t>
  </si>
  <si>
    <t>03 3 01 00Д00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</si>
  <si>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</si>
  <si>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</si>
  <si>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03 1 00 00000</t>
  </si>
  <si>
    <t>Основное мероприятие "Развитие и поддержка предприятий жилищно­коммунального хозяйства"</t>
  </si>
  <si>
    <t>03 1 01 41900</t>
  </si>
  <si>
    <t>Муниципальная программа "Развитие Образования МО "Усть-Коксинский район" Республики Алтай</t>
  </si>
  <si>
    <t>07 0 00 00000</t>
  </si>
  <si>
    <t>Подпрограмма "Развитие дошкольного образования"</t>
  </si>
  <si>
    <t>07 1 00 00000</t>
  </si>
  <si>
    <t>Основное мероприятие "Обеспечение условий функционирования дошкольных учреждений"</t>
  </si>
  <si>
    <t>07 1 01 00000</t>
  </si>
  <si>
    <t>Создание  условий функционирования дошкольных учреждений</t>
  </si>
  <si>
    <t>07 1 01 01000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</si>
  <si>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</si>
  <si>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07 1 01 44300</t>
  </si>
  <si>
    <t>07 1 01 48400</t>
  </si>
  <si>
    <t>07 1 01 S4500</t>
  </si>
  <si>
    <t>Подпрограмма "Развитие общего образования"</t>
  </si>
  <si>
    <t>07 2 00 00000</t>
  </si>
  <si>
    <t>Основное мероприятие "Создания  условий функционирования общеобразовательных учреждени"</t>
  </si>
  <si>
    <t>07 2 01 00000</t>
  </si>
  <si>
    <t>Обеспечение условий функционирования общеобразовательных учреждений</t>
  </si>
  <si>
    <t>07 2 01 01000</t>
  </si>
  <si>
    <t>07 2 01 02000</t>
  </si>
  <si>
    <t>07 2 01 44300</t>
  </si>
  <si>
    <t>07 2 01 S4400</t>
  </si>
  <si>
    <t>07 2 01 S4500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</si>
  <si>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</si>
  <si>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07 2 02 00000</t>
  </si>
  <si>
    <t>Подпрограмма "Развитие дополнительного образования"</t>
  </si>
  <si>
    <t>07 3 00 00000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</si>
  <si>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</si>
  <si>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07 3 01 00000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</si>
  <si>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</si>
  <si>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07 3 02 00000</t>
  </si>
  <si>
    <t>Основное мероприятие "Создание условий для сохранения и развития дополнительного образования в МОУДОД Чендекская ДШИ"</t>
  </si>
  <si>
    <t>07 3 03 00000</t>
  </si>
  <si>
    <t>07 3 04 00000</t>
  </si>
  <si>
    <t>Основное мероприятие "Создание условий для качественного предоставления услуг в сфере отдыха и оздоровления"</t>
  </si>
  <si>
    <t>07 3 05 00000</t>
  </si>
  <si>
    <t>07 3 05 01000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</si>
  <si>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</si>
  <si>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07 3 06 00000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</si>
  <si>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</si>
  <si>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11 0 00 00000</t>
  </si>
  <si>
    <t>Подпрограмма "Развитие молодежной политики"</t>
  </si>
  <si>
    <t>11 2 00 00000</t>
  </si>
  <si>
    <t>Основное мероприятие "Обеспечение отдыха и оздоровления детей"</t>
  </si>
  <si>
    <t>11 2 03 00000</t>
  </si>
  <si>
    <t>Создание условий для качественного предоставления услуг в сфере отдыха и оздоровления детей</t>
  </si>
  <si>
    <t>11 2  03 47698</t>
  </si>
  <si>
    <t>07 4 00 00000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</si>
  <si>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</si>
  <si>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>07 4 01 00000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</si>
  <si>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</si>
  <si>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>07 4 02 00000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</si>
  <si>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</si>
  <si>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"Развитие культуры   МО "Усть-Коксинский район" Республики Алтай"</t>
  </si>
  <si>
    <t>08 0 00 00000</t>
  </si>
  <si>
    <t>Подпрограмма "Культурно-досуговая деятельность"</t>
  </si>
  <si>
    <t>08 1 00 00000</t>
  </si>
  <si>
    <t>Основное мероприятие "Сохранение и развитие  культурно-досуговой деятельности  в  МО "Усть-Коксинский район" РА"</t>
  </si>
  <si>
    <t>08 1 01 00000</t>
  </si>
  <si>
    <t>Подпрограмма "Библиотечное и дело"</t>
  </si>
  <si>
    <t>08 2 00 00000</t>
  </si>
  <si>
    <t>Основное мероприятие "Повышение уровня и качества предоставления библиотечных услугв  МО "Усть-Коксинский район" РА"</t>
  </si>
  <si>
    <t>08 2 01 00000</t>
  </si>
  <si>
    <t>Подпрограмма "Сохранение и развитие культурно-исторического наследия"</t>
  </si>
  <si>
    <t>08 3 00 00000</t>
  </si>
  <si>
    <t>08 3 01 00000</t>
  </si>
  <si>
    <t>08 4 00 00000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</si>
  <si>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</si>
  <si>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08 4 01 00000</t>
  </si>
  <si>
    <t>Основное мероприятие "Обеспечение деятельности  МКУ "ЦОУК" "Усть-Коксинский район"</t>
  </si>
  <si>
    <t>08 4 02 00000</t>
  </si>
  <si>
    <t>Расходы по обеспечению деятельности  МКУ "ЦОУК" "Усть-Коксинский район"</t>
  </si>
  <si>
    <t>Подпрограмма " Создание условий для развития  инвестиционного и имиджевого потенциала"</t>
  </si>
  <si>
    <t>01 1 00 00000</t>
  </si>
  <si>
    <t>Основное мероприятие "Формирование и популяризация общественного мнения органов местного самоуправления"</t>
  </si>
  <si>
    <t>01 1 03 00000</t>
  </si>
  <si>
    <t>Предоставление гарантий муниципальным служащим</t>
  </si>
  <si>
    <t>01 1 03 02000</t>
  </si>
  <si>
    <t xml:space="preserve">Подпрограмма "Улучшение жилищных условий граждан" </t>
  </si>
  <si>
    <t>03 4 00 00000</t>
  </si>
  <si>
    <t>03 4 03 00000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</si>
  <si>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</si>
  <si>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03 4 03 51350</t>
  </si>
  <si>
    <t>03 4 03 51760</t>
  </si>
  <si>
    <t>03 4 03 L5672</t>
  </si>
  <si>
    <t>07 1 01 43895</t>
  </si>
  <si>
    <t>Подпрограмма "Повышение   качества управления муниципальными финансами"</t>
  </si>
  <si>
    <t>06 1 00 00000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</si>
  <si>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</si>
  <si>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06 1 01 00000</t>
  </si>
  <si>
    <t>Проведение  взвешенной  долговой политики</t>
  </si>
  <si>
    <t>06 1 01 01000</t>
  </si>
  <si>
    <t>700</t>
  </si>
  <si>
    <t xml:space="preserve">Содействие  сбалансированностии устойчивости местных бюджетов сельских поселений  </t>
  </si>
  <si>
    <t>06 1 01 02000</t>
  </si>
  <si>
    <t>06 1 01 02V10</t>
  </si>
  <si>
    <t>06 1 01 02V20</t>
  </si>
  <si>
    <t>Осуществление государственных полномочий Республики Алтай по обращению с безнадзорными животными</t>
  </si>
  <si>
    <t>Приложение 14</t>
  </si>
  <si>
    <t>Приложение 15</t>
  </si>
  <si>
    <t>99 0 Я0 02100</t>
  </si>
  <si>
    <t>99 0 Я0 02110</t>
  </si>
  <si>
    <t>99 0 Я0 02190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</si>
  <si>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</si>
  <si>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</si>
  <si>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01 1 02 00000</t>
  </si>
  <si>
    <t>01 1 03 01000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</si>
  <si>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</si>
  <si>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02 0 00 00000</t>
  </si>
  <si>
    <t>Подпрограмма " Профилактика терроризма"</t>
  </si>
  <si>
    <t>02 2 00 00000</t>
  </si>
  <si>
    <t>Основное мероприятие "Профилактика терроризма"</t>
  </si>
  <si>
    <t>02 2 01 S2400</t>
  </si>
  <si>
    <t>09 3 01 01000</t>
  </si>
  <si>
    <t>03 5 01 01000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</si>
  <si>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</si>
  <si>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>05 0 00 00000</t>
  </si>
  <si>
    <t xml:space="preserve">Подпрограмма "Профилактика правонарушений и преступлений" </t>
  </si>
  <si>
    <t>05 1 00 00000</t>
  </si>
  <si>
    <t>Основное мероприятие "Профилактика правонарушений и преступлений"</t>
  </si>
  <si>
    <t>05 1 01 00000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</si>
  <si>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</si>
  <si>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05 1 01 S2330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</si>
  <si>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</si>
  <si>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</si>
  <si>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03 3 03 L0652</t>
  </si>
  <si>
    <t>Подпрограмма "Развитие малого и среднего предпринимательства"</t>
  </si>
  <si>
    <t>01 2 00 00000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</si>
  <si>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</si>
  <si>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t>01 2 01 00000</t>
  </si>
  <si>
    <t>Основное мероприятие  "Повышение уровня информационной доступности субъектов малого и среднего предпринимательства"</t>
  </si>
  <si>
    <t>01 2 03 00000</t>
  </si>
  <si>
    <t>Подпрограмма "Повышение эффективности использования земельных участков"</t>
  </si>
  <si>
    <t>09 2 00 00000</t>
  </si>
  <si>
    <t>Основное мероприятие "Проведение кадастровых работ, постановка на кадастровый учет земельных участков"</t>
  </si>
  <si>
    <t>09 2 01 00000</t>
  </si>
  <si>
    <t xml:space="preserve">Подпрограмма "Энергосбережение и повышение энергетической эффективности" </t>
  </si>
  <si>
    <t>03 2 00 00000</t>
  </si>
  <si>
    <t>Основное мероприятие "Энергосбережение и повышение энергетической эффективности в коммунальном хозяйстве"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</si>
  <si>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</si>
  <si>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03 2 01 S1300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</si>
  <si>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</si>
  <si>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5232П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</si>
  <si>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</si>
  <si>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07 1 04 00000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</si>
  <si>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</si>
  <si>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07 2 Е1 492П0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</si>
  <si>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</si>
  <si>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07 2 Е1 5520П</t>
  </si>
  <si>
    <t>Реализация мероприятий по обеспечению жильем молодых семей (субсидии)</t>
  </si>
  <si>
    <t>03 4 03 L4970</t>
  </si>
  <si>
    <t>Подпрограмма "Развитие физической культуры и спорта "</t>
  </si>
  <si>
    <t>11 1 00 00000</t>
  </si>
  <si>
    <t>Основное мероприятие "Популяризация физической культуры и спорта"</t>
  </si>
  <si>
    <t>11 1 02 00000</t>
  </si>
  <si>
    <t>Муниципальная программа ""Развитие средств массовой информации на территории МО "Усть-Коксинский район" Республики Алтай"</t>
  </si>
  <si>
    <t>12 0 00 00000</t>
  </si>
  <si>
    <t>Подпрограмма "Производство и организация радиовещания на радиоканале "Радио Беловодье"</t>
  </si>
  <si>
    <t>12 2 00 00000</t>
  </si>
  <si>
    <t>Основное мероприятие "Производство и организация радиовещания на радиоканале "Радио Беловодье"</t>
  </si>
  <si>
    <t>12 2 01 00000</t>
  </si>
  <si>
    <t>Подпрограмма "Производство и выпуск газеты "Уймонские вести"</t>
  </si>
  <si>
    <t>12 1 00 00000</t>
  </si>
  <si>
    <t>Основное мероприятие "Производство и выпуск  газеты "Уймонские вести"</t>
  </si>
  <si>
    <t>12 1 01 00000</t>
  </si>
  <si>
    <t>Субсидии на оплату труда и начисления на выплаты по оплате труда работников бюджетной сферы в Республике Алтай</t>
  </si>
  <si>
    <t>07 3 03 S8500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</si>
  <si>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</si>
  <si>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08 1 01 L4670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</si>
  <si>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</si>
  <si>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08 1 A1 55192</t>
  </si>
  <si>
    <t>08 4 Я1 00110</t>
  </si>
  <si>
    <t>08 4 02 01000</t>
  </si>
  <si>
    <t>07 1 01 S8500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</si>
  <si>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</si>
  <si>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07 1 Р2 491П0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</si>
  <si>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</si>
  <si>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5159П</t>
  </si>
  <si>
    <t>Основное мероприятие "Обеспечение пожарной безопасности объектов образования"</t>
  </si>
  <si>
    <t>07 1 02 00000</t>
  </si>
  <si>
    <t>07 2 01 S8500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</si>
  <si>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</si>
  <si>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07 2 02 S48П0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</si>
  <si>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</si>
  <si>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07 2 Е2 50972</t>
  </si>
  <si>
    <t>Основное мероприятие " Обеспечение пожарной безопасности объектов образования"</t>
  </si>
  <si>
    <t>07 2 03 00000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</si>
  <si>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</si>
  <si>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07 3 04 S8500</t>
  </si>
  <si>
    <t>Основное мероприятие "Основное мероприятие Обеспечение пожарной безопасности объектов дополнительного образования"</t>
  </si>
  <si>
    <t>07 3 07 00000</t>
  </si>
  <si>
    <t>Основное мероприятие  "Создание условий для развития дополнительного образования физкультурно-спортивного направления"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</si>
  <si>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</si>
  <si>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</si>
  <si>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</si>
  <si>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</si>
  <si>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</si>
  <si>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</si>
  <si>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</si>
  <si>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</si>
  <si>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 xml:space="preserve">Муниципальная программа "Управление муниципальными финансами
МО "Усть-Коксинский район" Республики Алтай"
</t>
  </si>
  <si>
    <t>06 1 01 02И90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</si>
  <si>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</si>
  <si>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06 1 01 S5671</t>
  </si>
  <si>
    <t>99 0 Я0 02200</t>
  </si>
  <si>
    <t>99 0 Я0 01100</t>
  </si>
  <si>
    <t>99 0 Я0 01110</t>
  </si>
  <si>
    <t>99 0 Я0 01190</t>
  </si>
  <si>
    <t>99 0 Я0 01300</t>
  </si>
  <si>
    <t>99 0 Я0 04100</t>
  </si>
  <si>
    <t>99 0 Я0 04110</t>
  </si>
  <si>
    <t>99 0 Я0 04190</t>
  </si>
  <si>
    <t xml:space="preserve">к   решению "О бюджете муниципального </t>
  </si>
  <si>
    <t xml:space="preserve">Молодежная политика </t>
  </si>
  <si>
    <t>Молодежная политика</t>
  </si>
  <si>
    <t>10 0 00 00000</t>
  </si>
  <si>
    <t>10 1 00 00000</t>
  </si>
  <si>
    <t>10 1 01 00000</t>
  </si>
  <si>
    <t>10 1 02 00000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</si>
  <si>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</si>
  <si>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</si>
  <si>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</si>
  <si>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</si>
  <si>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t>Муниципальная программа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</si>
  <si>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</si>
  <si>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</si>
  <si>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</si>
  <si>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</si>
  <si>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</si>
  <si>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</si>
  <si>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</si>
  <si>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</si>
  <si>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</si>
  <si>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</si>
  <si>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09 1 00 00000</t>
  </si>
  <si>
    <t>09 1 03 00000</t>
  </si>
  <si>
    <t>09 1 03 02000</t>
  </si>
  <si>
    <t>Муниципальная программа "Повышение систем жизнеобеспечения МО "Усть-Коксинский район" Республики Алтай"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</si>
  <si>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</si>
  <si>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</si>
  <si>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</si>
  <si>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Сохранение и развитие автомобильных дорог</t>
  </si>
  <si>
    <t>03 3 01 S22Д0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</si>
  <si>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</si>
  <si>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</si>
  <si>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</si>
  <si>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05 1 02 00000</t>
  </si>
  <si>
    <t>05 1 02 S8000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</si>
  <si>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</si>
  <si>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</si>
  <si>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</si>
  <si>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</si>
  <si>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</si>
  <si>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</si>
  <si>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</si>
  <si>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</si>
  <si>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</si>
  <si>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</si>
  <si>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</si>
  <si>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</si>
  <si>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</si>
  <si>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 xml:space="preserve">Жилищное хозяйство 
</t>
  </si>
  <si>
    <t>Приобретение муниципального имущества</t>
  </si>
  <si>
    <t>09 1 03 01000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</si>
  <si>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</si>
  <si>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</si>
  <si>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</si>
  <si>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03 1 02 02000</t>
  </si>
  <si>
    <t>03 1 02 03000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</si>
  <si>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</si>
  <si>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</si>
  <si>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03 3 02 00000</t>
  </si>
  <si>
    <t>03 3 02 S8900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</si>
  <si>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</si>
  <si>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</si>
  <si>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09 1 01 00000</t>
  </si>
  <si>
    <t xml:space="preserve">Благоустройство 
</t>
  </si>
  <si>
    <t>Восстановление платежеспособности и предупреждение банкротства муниципальных унитарных предприятий</t>
  </si>
  <si>
    <t>Создание дополнительных мест для детей в возрасте от двух месяцев до трех лет в дошкольных организациях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</si>
  <si>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</si>
  <si>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</si>
  <si>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</si>
  <si>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07 1 04 01000</t>
  </si>
  <si>
    <t>07 1 04 02000</t>
  </si>
  <si>
    <t>07 1 04 03000</t>
  </si>
  <si>
    <t>07 1 04 04000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</si>
  <si>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</si>
  <si>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</si>
  <si>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Материально-техническое обеспечение образовательных организаций</t>
  </si>
  <si>
    <t>07 2 01 S4100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</si>
  <si>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</si>
  <si>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02 0Ш000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</si>
  <si>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</si>
  <si>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07 2 04 00000</t>
  </si>
  <si>
    <t>Основное мероприятие "Содействовать воспитанию у молодежи чувства патриотизма и гражданской ответственности"</t>
  </si>
  <si>
    <t>11 2 01 00000</t>
  </si>
  <si>
    <t>11 2 02 00000</t>
  </si>
  <si>
    <t>Основное мероприятие "Проведение капитального ремонта культурно-досуговых учреждений"</t>
  </si>
  <si>
    <t>Расходы на обеспечение функций работников Отдела культуры</t>
  </si>
  <si>
    <t>08 1 02 00000</t>
  </si>
  <si>
    <t>08 4 Я1 00190</t>
  </si>
  <si>
    <t>Иные межбюджетные трансферты за счет средств резервного фонда МО "Усть-Коксинский район" РА</t>
  </si>
  <si>
    <t>06 1 01 0Ш000</t>
  </si>
  <si>
    <t>06 1 01 S8500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</si>
  <si>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</si>
  <si>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</si>
  <si>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03 1 03 00И20</t>
  </si>
  <si>
    <t>Создание дополнительных мест в общеобразовательных организациях</t>
  </si>
  <si>
    <t>07 2 02 01000</t>
  </si>
  <si>
    <t>07 3 02 S8500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</si>
  <si>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</si>
  <si>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</si>
  <si>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</si>
  <si>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1 04 L159П</t>
  </si>
  <si>
    <t>07 1 Р2 03000</t>
  </si>
  <si>
    <t>07 2 Е1 01000</t>
  </si>
  <si>
    <t>Повышение оплаты труда педагогических работников образовательных организаций дополнительного образования детей</t>
  </si>
  <si>
    <t>07 3 02 S7800</t>
  </si>
  <si>
    <t>07 3 03 S7800</t>
  </si>
  <si>
    <t>07 3 04 S7800</t>
  </si>
  <si>
    <t>10 0 02 00000</t>
  </si>
  <si>
    <t>07 4 03 00000</t>
  </si>
  <si>
    <t>07 4 03 01000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</si>
  <si>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</si>
  <si>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</si>
  <si>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</si>
  <si>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04 0 00 00000</t>
  </si>
  <si>
    <t>04 1 00 00000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</si>
  <si>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</si>
  <si>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</si>
  <si>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08 1 01 L5191</t>
  </si>
  <si>
    <t>08 1 01 L5192</t>
  </si>
  <si>
    <t>Поддержка и развитие сферы культуры</t>
  </si>
  <si>
    <t>Повышение оплаты труда работников муниципальных учреждений культуры</t>
  </si>
  <si>
    <t>08 1 01 S5000</t>
  </si>
  <si>
    <t>08 1 01 S5100</t>
  </si>
  <si>
    <t>Поддержка отрасли культуры</t>
  </si>
  <si>
    <t>Создание модельных муниципальных библиотек</t>
  </si>
  <si>
    <t>08 2 01 L5193</t>
  </si>
  <si>
    <t>08 2 A1 54540</t>
  </si>
  <si>
    <t>11 1 01 S7800</t>
  </si>
  <si>
    <t>Проведение капитального ремонта объектов общего образования</t>
  </si>
  <si>
    <t>07 2 02 S4100</t>
  </si>
  <si>
    <t>07 1 Р2 203000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</si>
  <si>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</si>
  <si>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</si>
  <si>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03 5 02 00000</t>
  </si>
  <si>
    <t>03 5 02 01000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</si>
  <si>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</si>
  <si>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</si>
  <si>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</si>
  <si>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Основное мероприятие "Организация и проведение мероприятий в области сельского хозяйства"</t>
  </si>
  <si>
    <t>Капитальный ремонт, ремонт и содержание общественного туалета</t>
  </si>
  <si>
    <t>03 1 01 03000</t>
  </si>
  <si>
    <t>Материально-техническое обеспечение дошкольных учреждений</t>
  </si>
  <si>
    <t>07 1 01 S6200</t>
  </si>
  <si>
    <t>07 1 03 00000</t>
  </si>
  <si>
    <t>07 1 03 S6200</t>
  </si>
  <si>
    <t>07 1 04 S6200</t>
  </si>
  <si>
    <t>07 2 03 S4100</t>
  </si>
  <si>
    <t>07 2 04 S4100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</si>
  <si>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</si>
  <si>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</si>
  <si>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</si>
  <si>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</si>
  <si>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07 3 09 00000</t>
  </si>
  <si>
    <t>07 3 09 S7600</t>
  </si>
  <si>
    <t>07 3 10 00000</t>
  </si>
  <si>
    <t>07 3 10 01000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</si>
  <si>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</si>
  <si>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</si>
  <si>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Основное мероприятие "Проведение капитального ремонта зданий и сооружений централизованной библиотечной системы"</t>
  </si>
  <si>
    <t>08 2 02 00000</t>
  </si>
  <si>
    <t>08 2 02 S5000</t>
  </si>
  <si>
    <t>08 3 01 S5100</t>
  </si>
  <si>
    <t>08 3 03 S5000</t>
  </si>
  <si>
    <t>08 4 Я1 S5000</t>
  </si>
  <si>
    <t>Предоставление мер социальной поддержки населению МО "Усть-Коксинский район" Республики Алтай"</t>
  </si>
  <si>
    <t>05 1 01 02000</t>
  </si>
  <si>
    <t>03 2 01 0Ш000</t>
  </si>
  <si>
    <t>07 1 Р2 4232П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</si>
  <si>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</si>
  <si>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07 3 08 00000</t>
  </si>
  <si>
    <t>Основное мероприятие "Обеспечение безопасной эксплуатации электрооборудования и электрических сетей объектов дополнительного образования"</t>
  </si>
  <si>
    <t>Приложение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</si>
</sst>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43" fontId="3" fillId="33" borderId="10" xfId="58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43" fontId="8" fillId="0" borderId="10" xfId="58" applyFont="1" applyBorder="1" applyAlignment="1">
      <alignment horizontal="center" vertical="center"/>
    </xf>
    <xf numFmtId="43" fontId="10" fillId="0" borderId="10" xfId="58" applyFont="1" applyFill="1" applyBorder="1" applyAlignment="1">
      <alignment horizontal="center" vertical="center"/>
    </xf>
    <xf numFmtId="43" fontId="8" fillId="34" borderId="10" xfId="58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horizontal="center" vertical="center"/>
    </xf>
    <xf numFmtId="43" fontId="8" fillId="35" borderId="10" xfId="58" applyFont="1" applyFill="1" applyBorder="1" applyAlignment="1">
      <alignment horizontal="center" vertical="center"/>
    </xf>
    <xf numFmtId="43" fontId="2" fillId="34" borderId="10" xfId="58" applyFont="1" applyFill="1" applyBorder="1" applyAlignment="1">
      <alignment horizontal="center" vertical="center" wrapText="1"/>
    </xf>
    <xf numFmtId="43" fontId="8" fillId="36" borderId="10" xfId="58" applyFont="1" applyFill="1" applyBorder="1" applyAlignment="1">
      <alignment horizontal="center" vertical="center"/>
    </xf>
    <xf numFmtId="43" fontId="8" fillId="37" borderId="10" xfId="58" applyFont="1" applyFill="1" applyBorder="1" applyAlignment="1">
      <alignment horizontal="center" vertical="center"/>
    </xf>
    <xf numFmtId="43" fontId="10" fillId="0" borderId="0" xfId="58" applyFont="1" applyAlignment="1">
      <alignment horizontal="center" vertical="center"/>
    </xf>
    <xf numFmtId="43" fontId="10" fillId="0" borderId="0" xfId="58" applyFont="1" applyFill="1" applyAlignment="1">
      <alignment horizontal="center" vertical="center"/>
    </xf>
    <xf numFmtId="43" fontId="10" fillId="0" borderId="0" xfId="58" applyFont="1" applyBorder="1" applyAlignment="1">
      <alignment horizontal="center" vertical="center"/>
    </xf>
    <xf numFmtId="43" fontId="10" fillId="0" borderId="0" xfId="58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58" applyNumberFormat="1" applyFont="1" applyFill="1" applyBorder="1" applyAlignment="1">
      <alignment horizontal="center" vertical="center" wrapText="1"/>
    </xf>
    <xf numFmtId="4" fontId="2" fillId="0" borderId="10" xfId="58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58" applyNumberFormat="1" applyFont="1" applyFill="1" applyBorder="1" applyAlignment="1">
      <alignment horizontal="center" vertical="center" wrapText="1"/>
    </xf>
    <xf numFmtId="4" fontId="2" fillId="0" borderId="0" xfId="58" applyNumberFormat="1" applyFont="1" applyFill="1" applyBorder="1" applyAlignment="1">
      <alignment horizontal="center" vertical="center" wrapText="1"/>
    </xf>
    <xf numFmtId="4" fontId="10" fillId="0" borderId="0" xfId="58" applyNumberFormat="1" applyFont="1" applyFill="1" applyBorder="1" applyAlignment="1">
      <alignment horizontal="center" vertical="center"/>
    </xf>
    <xf numFmtId="4" fontId="8" fillId="0" borderId="0" xfId="58" applyNumberFormat="1" applyFont="1" applyFill="1" applyBorder="1" applyAlignment="1">
      <alignment horizontal="center" vertical="center"/>
    </xf>
    <xf numFmtId="4" fontId="10" fillId="35" borderId="10" xfId="58" applyNumberFormat="1" applyFont="1" applyFill="1" applyBorder="1" applyAlignment="1">
      <alignment horizontal="center" vertical="center"/>
    </xf>
    <xf numFmtId="4" fontId="8" fillId="35" borderId="10" xfId="58" applyNumberFormat="1" applyFont="1" applyFill="1" applyBorder="1" applyAlignment="1">
      <alignment horizontal="center" vertical="center"/>
    </xf>
    <xf numFmtId="43" fontId="10" fillId="35" borderId="0" xfId="58" applyFont="1" applyFill="1" applyAlignment="1">
      <alignment horizontal="center" vertical="center"/>
    </xf>
    <xf numFmtId="43" fontId="10" fillId="35" borderId="0" xfId="58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58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" fontId="18" fillId="38" borderId="10" xfId="58" applyNumberFormat="1" applyFont="1" applyFill="1" applyBorder="1" applyAlignment="1">
      <alignment horizontal="center" vertical="center"/>
    </xf>
    <xf numFmtId="49" fontId="19" fillId="38" borderId="10" xfId="0" applyNumberFormat="1" applyFont="1" applyFill="1" applyBorder="1" applyAlignment="1">
      <alignment horizontal="center" vertical="center" wrapText="1"/>
    </xf>
    <xf numFmtId="0" fontId="19" fillId="38" borderId="10" xfId="0" applyNumberFormat="1" applyFont="1" applyFill="1" applyBorder="1" applyAlignment="1">
      <alignment horizontal="center" vertical="center" wrapText="1"/>
    </xf>
    <xf numFmtId="4" fontId="20" fillId="38" borderId="1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58" applyNumberFormat="1" applyFont="1" applyFill="1" applyBorder="1" applyAlignment="1">
      <alignment horizontal="center" vertical="center" wrapText="1"/>
    </xf>
    <xf numFmtId="4" fontId="19" fillId="38" borderId="0" xfId="58" applyNumberFormat="1" applyFont="1" applyFill="1" applyBorder="1" applyAlignment="1">
      <alignment horizontal="center" vertical="center" wrapText="1"/>
    </xf>
    <xf numFmtId="4" fontId="20" fillId="38" borderId="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1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1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8" fillId="38" borderId="0" xfId="58" applyNumberFormat="1" applyFont="1" applyFill="1" applyBorder="1" applyAlignment="1">
      <alignment horizontal="center" vertical="center"/>
    </xf>
    <xf numFmtId="4" fontId="8" fillId="38" borderId="0" xfId="58" applyNumberFormat="1" applyFont="1" applyFill="1" applyBorder="1" applyAlignment="1">
      <alignment horizontal="center" vertical="center"/>
    </xf>
    <xf numFmtId="49" fontId="21" fillId="39" borderId="10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4" fontId="20" fillId="40" borderId="10" xfId="58" applyNumberFormat="1" applyFont="1" applyFill="1" applyBorder="1" applyAlignment="1">
      <alignment horizontal="center" vertical="center"/>
    </xf>
    <xf numFmtId="4" fontId="8" fillId="40" borderId="10" xfId="58" applyNumberFormat="1" applyFont="1" applyFill="1" applyBorder="1" applyAlignment="1">
      <alignment horizontal="center" vertical="center"/>
    </xf>
    <xf numFmtId="4" fontId="12" fillId="38" borderId="10" xfId="58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8" fillId="40" borderId="10" xfId="58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49" fontId="16" fillId="38" borderId="10" xfId="0" applyNumberFormat="1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vertical="top" wrapText="1"/>
    </xf>
    <xf numFmtId="49" fontId="24" fillId="38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left" vertical="center" wrapText="1"/>
    </xf>
    <xf numFmtId="49" fontId="27" fillId="38" borderId="10" xfId="0" applyNumberFormat="1" applyFont="1" applyFill="1" applyBorder="1" applyAlignment="1">
      <alignment horizontal="left" vertical="center" wrapText="1"/>
    </xf>
    <xf numFmtId="0" fontId="16" fillId="38" borderId="10" xfId="0" applyNumberFormat="1" applyFont="1" applyFill="1" applyBorder="1" applyAlignment="1">
      <alignment horizontal="center" vertical="center" wrapText="1"/>
    </xf>
    <xf numFmtId="4" fontId="28" fillId="38" borderId="10" xfId="58" applyNumberFormat="1" applyFont="1" applyFill="1" applyBorder="1" applyAlignment="1">
      <alignment horizontal="center" vertical="center"/>
    </xf>
    <xf numFmtId="49" fontId="24" fillId="38" borderId="10" xfId="0" applyNumberFormat="1" applyFont="1" applyFill="1" applyBorder="1" applyAlignment="1">
      <alignment horizontal="left" vertical="center" wrapText="1"/>
    </xf>
    <xf numFmtId="49" fontId="23" fillId="38" borderId="10" xfId="0" applyNumberFormat="1" applyFont="1" applyFill="1" applyBorder="1" applyAlignment="1">
      <alignment horizontal="left" vertical="center" wrapText="1"/>
    </xf>
    <xf numFmtId="172" fontId="23" fillId="38" borderId="10" xfId="0" applyNumberFormat="1" applyFont="1" applyFill="1" applyBorder="1" applyAlignment="1">
      <alignment horizontal="left" vertical="center" wrapText="1"/>
    </xf>
    <xf numFmtId="0" fontId="18" fillId="38" borderId="0" xfId="0" applyFont="1" applyFill="1" applyAlignment="1">
      <alignment/>
    </xf>
    <xf numFmtId="4" fontId="9" fillId="38" borderId="0" xfId="58" applyNumberFormat="1" applyFont="1" applyFill="1" applyBorder="1" applyAlignment="1">
      <alignment horizontal="center" vertical="center"/>
    </xf>
    <xf numFmtId="0" fontId="29" fillId="38" borderId="0" xfId="0" applyFont="1" applyFill="1" applyAlignment="1">
      <alignment/>
    </xf>
    <xf numFmtId="0" fontId="12" fillId="38" borderId="10" xfId="0" applyFont="1" applyFill="1" applyBorder="1" applyAlignment="1">
      <alignment/>
    </xf>
    <xf numFmtId="49" fontId="21" fillId="38" borderId="10" xfId="0" applyNumberFormat="1" applyFont="1" applyFill="1" applyBorder="1" applyAlignment="1">
      <alignment vertical="center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4" fillId="38" borderId="0" xfId="0" applyNumberFormat="1" applyFont="1" applyFill="1" applyBorder="1" applyAlignment="1">
      <alignment horizontal="center" vertical="top" wrapText="1"/>
    </xf>
    <xf numFmtId="4" fontId="0" fillId="38" borderId="0" xfId="0" applyNumberFormat="1" applyFill="1" applyAlignment="1">
      <alignment horizontal="center"/>
    </xf>
    <xf numFmtId="4" fontId="12" fillId="38" borderId="0" xfId="0" applyNumberFormat="1" applyFont="1" applyFill="1" applyAlignment="1">
      <alignment horizontal="center"/>
    </xf>
    <xf numFmtId="0" fontId="0" fillId="38" borderId="0" xfId="0" applyFill="1" applyAlignment="1">
      <alignment horizontal="center"/>
    </xf>
    <xf numFmtId="0" fontId="12" fillId="38" borderId="0" xfId="0" applyFont="1" applyFill="1" applyAlignment="1">
      <alignment horizontal="center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1" fillId="38" borderId="0" xfId="0" applyNumberFormat="1" applyFont="1" applyFill="1" applyAlignment="1">
      <alignment horizontal="righ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right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22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6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625" style="0" customWidth="1"/>
    <col min="2" max="2" width="5.875" style="0" customWidth="1"/>
    <col min="3" max="3" width="7.625" style="0" customWidth="1"/>
    <col min="4" max="4" width="6.375" style="0" customWidth="1"/>
    <col min="5" max="5" width="50.875" style="0" customWidth="1"/>
    <col min="6" max="6" width="15.125" style="24" hidden="1" customWidth="1"/>
    <col min="7" max="7" width="14.375" style="25" hidden="1" customWidth="1"/>
    <col min="8" max="8" width="15.125" style="25" hidden="1" customWidth="1"/>
    <col min="9" max="9" width="15.50390625" style="54" customWidth="1"/>
    <col min="10" max="10" width="16.375" style="25" customWidth="1"/>
    <col min="11" max="11" width="16.875" style="25" customWidth="1"/>
    <col min="12" max="12" width="13.875" style="8" customWidth="1"/>
    <col min="13" max="13" width="13.5039062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45" t="s">
        <v>358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">
      <c r="A2" s="145" t="s">
        <v>359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">
      <c r="A3" s="145" t="s">
        <v>270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 customHeight="1">
      <c r="A4" s="148" t="s">
        <v>360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23.25" customHeight="1">
      <c r="A5" s="149" t="s">
        <v>55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27" customHeight="1">
      <c r="A6" s="150" t="s">
        <v>387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0.25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0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30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0.25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0.25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0.5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0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20.2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0.25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20.2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0.25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0.25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20.2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0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20.2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0.25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0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0.25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0.25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0.25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0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0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20.2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20.2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0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0.25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0.25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0.25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0.25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20.2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0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51" t="s">
        <v>54</v>
      </c>
      <c r="B787" s="151"/>
      <c r="C787" s="151"/>
      <c r="D787" s="151"/>
      <c r="E787" s="151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52"/>
      <c r="B788" s="152"/>
      <c r="C788" s="152"/>
      <c r="D788" s="152"/>
      <c r="E788" s="152"/>
      <c r="M788" s="10"/>
    </row>
    <row r="789" spans="1:26" s="6" customFormat="1" ht="18.75" customHeight="1">
      <c r="A789" s="147"/>
      <c r="B789" s="147"/>
      <c r="C789" s="147"/>
      <c r="D789" s="147"/>
      <c r="E789" s="147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6"/>
      <c r="B790" s="146"/>
      <c r="C790" s="146"/>
      <c r="D790" s="146"/>
      <c r="E790" s="146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7"/>
      <c r="B791" s="147"/>
      <c r="C791" s="147"/>
      <c r="D791" s="147"/>
      <c r="E791" s="147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6"/>
      <c r="B792" s="146"/>
      <c r="C792" s="146"/>
      <c r="D792" s="146"/>
      <c r="E792" s="146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43"/>
      <c r="B793" s="143"/>
      <c r="C793" s="142"/>
      <c r="D793" s="142"/>
      <c r="E793" s="142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4"/>
      <c r="B794" s="144"/>
      <c r="C794" s="142"/>
      <c r="D794" s="142"/>
      <c r="E794" s="142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42"/>
      <c r="B795" s="142"/>
      <c r="C795" s="142"/>
      <c r="D795" s="142"/>
      <c r="E795" s="142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  <mergeCell ref="A795:E795"/>
    <mergeCell ref="A793:B793"/>
    <mergeCell ref="C793:E793"/>
    <mergeCell ref="A794:B794"/>
    <mergeCell ref="C794:E794"/>
    <mergeCell ref="A2:L2"/>
    <mergeCell ref="A792:E792"/>
    <mergeCell ref="A791:E791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0"/>
  <sheetViews>
    <sheetView tabSelected="1" view="pageBreakPreview" zoomScaleSheetLayoutView="100" zoomScalePageLayoutView="0" workbookViewId="0" topLeftCell="B1">
      <selection activeCell="B10" sqref="B10:H10"/>
    </sheetView>
  </sheetViews>
  <sheetFormatPr defaultColWidth="9.125" defaultRowHeight="12.75"/>
  <cols>
    <col min="1" max="1" width="3.125" style="73" customWidth="1"/>
    <col min="2" max="2" width="55.00390625" style="73" customWidth="1"/>
    <col min="3" max="3" width="9.125" style="73" customWidth="1"/>
    <col min="4" max="4" width="9.50390625" style="73" customWidth="1"/>
    <col min="5" max="5" width="13.50390625" style="73" customWidth="1"/>
    <col min="6" max="6" width="7.625" style="73" customWidth="1"/>
    <col min="7" max="7" width="14.875" style="64" hidden="1" customWidth="1"/>
    <col min="8" max="8" width="15.125" style="64" customWidth="1"/>
    <col min="9" max="9" width="15.50390625" style="64" customWidth="1"/>
    <col min="10" max="10" width="6.375" style="64" customWidth="1"/>
    <col min="11" max="16384" width="9.125" style="73" customWidth="1"/>
  </cols>
  <sheetData>
    <row r="1" spans="4:10" s="89" customFormat="1" ht="13.5">
      <c r="D1" s="153" t="s">
        <v>1589</v>
      </c>
      <c r="E1" s="153"/>
      <c r="F1" s="153"/>
      <c r="G1" s="153"/>
      <c r="H1" s="153"/>
      <c r="I1" s="153"/>
      <c r="J1" s="139"/>
    </row>
    <row r="2" spans="4:10" s="89" customFormat="1" ht="13.5">
      <c r="D2" s="153" t="s">
        <v>1516</v>
      </c>
      <c r="E2" s="153"/>
      <c r="F2" s="153"/>
      <c r="G2" s="153"/>
      <c r="H2" s="153"/>
      <c r="I2" s="153"/>
      <c r="J2" s="139"/>
    </row>
    <row r="3" spans="2:10" s="89" customFormat="1" ht="13.5">
      <c r="B3" s="139"/>
      <c r="C3" s="139"/>
      <c r="D3" s="153" t="s">
        <v>1001</v>
      </c>
      <c r="E3" s="153"/>
      <c r="F3" s="153"/>
      <c r="G3" s="153"/>
      <c r="H3" s="153"/>
      <c r="I3" s="153"/>
      <c r="J3" s="139"/>
    </row>
    <row r="4" spans="3:10" s="89" customFormat="1" ht="13.5">
      <c r="C4" s="154" t="s">
        <v>1148</v>
      </c>
      <c r="D4" s="154"/>
      <c r="E4" s="154"/>
      <c r="F4" s="154"/>
      <c r="G4" s="154"/>
      <c r="H4" s="154"/>
      <c r="I4" s="154"/>
      <c r="J4" s="140"/>
    </row>
    <row r="5" spans="3:10" s="89" customFormat="1" ht="13.5">
      <c r="C5" s="154" t="s">
        <v>1149</v>
      </c>
      <c r="D5" s="154"/>
      <c r="E5" s="154"/>
      <c r="F5" s="154"/>
      <c r="G5" s="154"/>
      <c r="H5" s="154"/>
      <c r="I5" s="154"/>
      <c r="J5" s="140"/>
    </row>
    <row r="6" spans="1:10" s="87" customFormat="1" ht="13.5">
      <c r="A6" s="139"/>
      <c r="B6" s="139"/>
      <c r="C6" s="153" t="s">
        <v>1303</v>
      </c>
      <c r="D6" s="153"/>
      <c r="E6" s="153"/>
      <c r="F6" s="153"/>
      <c r="G6" s="153"/>
      <c r="H6" s="153"/>
      <c r="I6" s="153"/>
      <c r="J6" s="139"/>
    </row>
    <row r="7" spans="1:10" s="87" customFormat="1" ht="13.5">
      <c r="A7" s="139"/>
      <c r="B7" s="139"/>
      <c r="C7" s="153" t="s">
        <v>1417</v>
      </c>
      <c r="D7" s="153"/>
      <c r="E7" s="153"/>
      <c r="F7" s="153"/>
      <c r="G7" s="153"/>
      <c r="H7" s="153"/>
      <c r="I7" s="153"/>
      <c r="J7" s="139"/>
    </row>
    <row r="8" spans="1:10" s="87" customFormat="1" ht="13.5">
      <c r="A8" s="139"/>
      <c r="B8" s="139"/>
      <c r="C8" s="153" t="s">
        <v>1150</v>
      </c>
      <c r="D8" s="153"/>
      <c r="E8" s="153"/>
      <c r="F8" s="153"/>
      <c r="G8" s="153"/>
      <c r="H8" s="153"/>
      <c r="I8" s="153"/>
      <c r="J8" s="139"/>
    </row>
    <row r="9" spans="1:10" s="87" customFormat="1" ht="13.5">
      <c r="A9" s="139"/>
      <c r="B9" s="139"/>
      <c r="C9" s="155" t="s">
        <v>1151</v>
      </c>
      <c r="D9" s="155"/>
      <c r="E9" s="155"/>
      <c r="F9" s="155"/>
      <c r="G9" s="155"/>
      <c r="H9" s="155"/>
      <c r="I9" s="155"/>
      <c r="J9" s="141"/>
    </row>
    <row r="10" spans="2:8" ht="57" customHeight="1">
      <c r="B10" s="159" t="s">
        <v>1152</v>
      </c>
      <c r="C10" s="159"/>
      <c r="D10" s="159"/>
      <c r="E10" s="159"/>
      <c r="F10" s="159"/>
      <c r="G10" s="159"/>
      <c r="H10" s="159"/>
    </row>
    <row r="11" spans="1:8" ht="18" hidden="1">
      <c r="A11" s="74"/>
      <c r="B11" s="160" t="s">
        <v>966</v>
      </c>
      <c r="C11" s="160"/>
      <c r="D11" s="160"/>
      <c r="E11" s="160"/>
      <c r="F11" s="160"/>
      <c r="G11" s="160"/>
      <c r="H11" s="160"/>
    </row>
    <row r="12" spans="2:10" ht="30">
      <c r="B12" s="117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1046</v>
      </c>
      <c r="H12" s="117" t="s">
        <v>1051</v>
      </c>
      <c r="I12" s="117" t="s">
        <v>1050</v>
      </c>
      <c r="J12" s="92"/>
    </row>
    <row r="13" spans="2:10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93"/>
    </row>
    <row r="14" spans="2:10" s="127" customFormat="1" ht="12.75">
      <c r="B14" s="121" t="s">
        <v>949</v>
      </c>
      <c r="C14" s="117" t="s">
        <v>637</v>
      </c>
      <c r="D14" s="122"/>
      <c r="E14" s="122"/>
      <c r="F14" s="117"/>
      <c r="G14" s="123">
        <f>G15+G20+G32+G54+G81+G85+G89+G58</f>
        <v>58613521.84</v>
      </c>
      <c r="H14" s="123">
        <f>H15+H20+H32+H54+H81+H85+H89+H58</f>
        <v>2046940</v>
      </c>
      <c r="I14" s="123">
        <f aca="true" t="shared" si="0" ref="I14:I31">G14+H14</f>
        <v>60660461.84</v>
      </c>
      <c r="J14" s="129"/>
    </row>
    <row r="15" spans="2:10" s="127" customFormat="1" ht="22.5">
      <c r="B15" s="121" t="s">
        <v>410</v>
      </c>
      <c r="C15" s="117" t="s">
        <v>637</v>
      </c>
      <c r="D15" s="122" t="s">
        <v>638</v>
      </c>
      <c r="E15" s="122"/>
      <c r="F15" s="117"/>
      <c r="G15" s="123">
        <f aca="true" t="shared" si="1" ref="G15:H18">G16</f>
        <v>1329180</v>
      </c>
      <c r="H15" s="123">
        <f t="shared" si="1"/>
        <v>0</v>
      </c>
      <c r="I15" s="123">
        <f t="shared" si="0"/>
        <v>1329180</v>
      </c>
      <c r="J15" s="129"/>
    </row>
    <row r="16" spans="2:9" ht="12.75">
      <c r="B16" s="88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 t="shared" si="1"/>
        <v>1329180</v>
      </c>
      <c r="H16" s="79">
        <f t="shared" si="1"/>
        <v>0</v>
      </c>
      <c r="I16" s="79">
        <f t="shared" si="0"/>
        <v>1329180</v>
      </c>
    </row>
    <row r="17" spans="2:9" ht="24">
      <c r="B17" s="88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 t="shared" si="1"/>
        <v>1329180</v>
      </c>
      <c r="H17" s="79">
        <f t="shared" si="1"/>
        <v>0</v>
      </c>
      <c r="I17" s="79">
        <f t="shared" si="0"/>
        <v>1329180</v>
      </c>
    </row>
    <row r="18" spans="2:9" ht="12.75">
      <c r="B18" s="88" t="s">
        <v>621</v>
      </c>
      <c r="C18" s="77" t="s">
        <v>637</v>
      </c>
      <c r="D18" s="78" t="s">
        <v>638</v>
      </c>
      <c r="E18" s="78" t="s">
        <v>1409</v>
      </c>
      <c r="F18" s="77"/>
      <c r="G18" s="79">
        <f t="shared" si="1"/>
        <v>1329180</v>
      </c>
      <c r="H18" s="79">
        <f t="shared" si="1"/>
        <v>0</v>
      </c>
      <c r="I18" s="79">
        <f t="shared" si="0"/>
        <v>1329180</v>
      </c>
    </row>
    <row r="19" spans="2:9" ht="36">
      <c r="B19" s="88" t="s">
        <v>765</v>
      </c>
      <c r="C19" s="77" t="s">
        <v>637</v>
      </c>
      <c r="D19" s="78" t="s">
        <v>638</v>
      </c>
      <c r="E19" s="78" t="s">
        <v>1409</v>
      </c>
      <c r="F19" s="77" t="s">
        <v>733</v>
      </c>
      <c r="G19" s="79">
        <v>1329180</v>
      </c>
      <c r="H19" s="79">
        <v>0</v>
      </c>
      <c r="I19" s="79">
        <f t="shared" si="0"/>
        <v>1329180</v>
      </c>
    </row>
    <row r="20" spans="2:10" s="127" customFormat="1" ht="33.75">
      <c r="B20" s="121" t="s">
        <v>416</v>
      </c>
      <c r="C20" s="117" t="s">
        <v>637</v>
      </c>
      <c r="D20" s="122" t="s">
        <v>639</v>
      </c>
      <c r="E20" s="122"/>
      <c r="F20" s="117"/>
      <c r="G20" s="123">
        <f>G21</f>
        <v>1276070</v>
      </c>
      <c r="H20" s="123">
        <f>H21</f>
        <v>0</v>
      </c>
      <c r="I20" s="123">
        <f t="shared" si="0"/>
        <v>1276070</v>
      </c>
      <c r="J20" s="129"/>
    </row>
    <row r="21" spans="2:9" ht="12.75">
      <c r="B21" s="88" t="s">
        <v>807</v>
      </c>
      <c r="C21" s="77" t="s">
        <v>637</v>
      </c>
      <c r="D21" s="78" t="s">
        <v>639</v>
      </c>
      <c r="E21" s="78" t="s">
        <v>783</v>
      </c>
      <c r="F21" s="77"/>
      <c r="G21" s="79">
        <f>G22</f>
        <v>1276070</v>
      </c>
      <c r="H21" s="79">
        <f>H22</f>
        <v>0</v>
      </c>
      <c r="I21" s="79">
        <f t="shared" si="0"/>
        <v>1276070</v>
      </c>
    </row>
    <row r="22" spans="2:9" ht="12.75">
      <c r="B22" s="88" t="s">
        <v>1064</v>
      </c>
      <c r="C22" s="77" t="s">
        <v>637</v>
      </c>
      <c r="D22" s="78" t="s">
        <v>639</v>
      </c>
      <c r="E22" s="78" t="s">
        <v>784</v>
      </c>
      <c r="F22" s="77"/>
      <c r="G22" s="79">
        <f>G23+G30</f>
        <v>1276070</v>
      </c>
      <c r="H22" s="79">
        <f>H23+H30</f>
        <v>0</v>
      </c>
      <c r="I22" s="79">
        <f t="shared" si="0"/>
        <v>1276070</v>
      </c>
    </row>
    <row r="23" spans="1:9" ht="12.75">
      <c r="A23" s="81"/>
      <c r="B23" s="88" t="s">
        <v>810</v>
      </c>
      <c r="C23" s="77" t="s">
        <v>637</v>
      </c>
      <c r="D23" s="78" t="s">
        <v>639</v>
      </c>
      <c r="E23" s="78" t="s">
        <v>1410</v>
      </c>
      <c r="F23" s="77"/>
      <c r="G23" s="79">
        <f>G24+G26</f>
        <v>1048070</v>
      </c>
      <c r="H23" s="79">
        <f>H24+H26</f>
        <v>0</v>
      </c>
      <c r="I23" s="79">
        <f t="shared" si="0"/>
        <v>1048070</v>
      </c>
    </row>
    <row r="24" spans="1:9" ht="24">
      <c r="A24" s="81"/>
      <c r="B24" s="88" t="s">
        <v>1121</v>
      </c>
      <c r="C24" s="77" t="s">
        <v>637</v>
      </c>
      <c r="D24" s="78" t="s">
        <v>639</v>
      </c>
      <c r="E24" s="78" t="s">
        <v>1411</v>
      </c>
      <c r="F24" s="77"/>
      <c r="G24" s="79">
        <f>G25</f>
        <v>489690</v>
      </c>
      <c r="H24" s="79">
        <f>H25</f>
        <v>0</v>
      </c>
      <c r="I24" s="79">
        <f t="shared" si="0"/>
        <v>489690</v>
      </c>
    </row>
    <row r="25" spans="1:9" ht="36">
      <c r="A25" s="81"/>
      <c r="B25" s="88" t="s">
        <v>765</v>
      </c>
      <c r="C25" s="77" t="s">
        <v>637</v>
      </c>
      <c r="D25" s="78" t="s">
        <v>639</v>
      </c>
      <c r="E25" s="78" t="s">
        <v>1411</v>
      </c>
      <c r="F25" s="77" t="s">
        <v>733</v>
      </c>
      <c r="G25" s="79">
        <v>489690</v>
      </c>
      <c r="H25" s="79">
        <v>0</v>
      </c>
      <c r="I25" s="79">
        <f t="shared" si="0"/>
        <v>489690</v>
      </c>
    </row>
    <row r="26" spans="1:9" ht="12.75">
      <c r="A26" s="81"/>
      <c r="B26" s="88" t="s">
        <v>812</v>
      </c>
      <c r="C26" s="77" t="s">
        <v>637</v>
      </c>
      <c r="D26" s="78" t="s">
        <v>639</v>
      </c>
      <c r="E26" s="78" t="s">
        <v>1412</v>
      </c>
      <c r="F26" s="77"/>
      <c r="G26" s="79">
        <f>G27+G28+G29</f>
        <v>558380</v>
      </c>
      <c r="H26" s="79">
        <f>H27+H28+H29</f>
        <v>0</v>
      </c>
      <c r="I26" s="79">
        <f t="shared" si="0"/>
        <v>558380</v>
      </c>
    </row>
    <row r="27" spans="1:9" ht="36">
      <c r="A27" s="81"/>
      <c r="B27" s="88" t="s">
        <v>765</v>
      </c>
      <c r="C27" s="77" t="s">
        <v>637</v>
      </c>
      <c r="D27" s="78" t="s">
        <v>639</v>
      </c>
      <c r="E27" s="78" t="s">
        <v>1412</v>
      </c>
      <c r="F27" s="77">
        <v>100</v>
      </c>
      <c r="G27" s="79">
        <v>469580</v>
      </c>
      <c r="H27" s="79">
        <v>0</v>
      </c>
      <c r="I27" s="79">
        <f t="shared" si="0"/>
        <v>469580</v>
      </c>
    </row>
    <row r="28" spans="1:9" ht="24">
      <c r="A28" s="81"/>
      <c r="B28" s="88" t="s">
        <v>766</v>
      </c>
      <c r="C28" s="77" t="s">
        <v>637</v>
      </c>
      <c r="D28" s="78" t="s">
        <v>639</v>
      </c>
      <c r="E28" s="78" t="s">
        <v>1412</v>
      </c>
      <c r="F28" s="77">
        <v>200</v>
      </c>
      <c r="G28" s="79">
        <v>76800</v>
      </c>
      <c r="H28" s="79">
        <v>0</v>
      </c>
      <c r="I28" s="79">
        <f t="shared" si="0"/>
        <v>76800</v>
      </c>
    </row>
    <row r="29" spans="1:9" ht="12.75">
      <c r="A29" s="81"/>
      <c r="B29" s="88" t="s">
        <v>769</v>
      </c>
      <c r="C29" s="77" t="s">
        <v>637</v>
      </c>
      <c r="D29" s="78" t="s">
        <v>639</v>
      </c>
      <c r="E29" s="78" t="s">
        <v>1412</v>
      </c>
      <c r="F29" s="77" t="s">
        <v>967</v>
      </c>
      <c r="G29" s="79">
        <f>12000</f>
        <v>12000</v>
      </c>
      <c r="H29" s="79">
        <v>0</v>
      </c>
      <c r="I29" s="79">
        <f t="shared" si="0"/>
        <v>12000</v>
      </c>
    </row>
    <row r="30" spans="1:9" ht="12.75">
      <c r="A30" s="81"/>
      <c r="B30" s="88" t="s">
        <v>420</v>
      </c>
      <c r="C30" s="77" t="s">
        <v>637</v>
      </c>
      <c r="D30" s="78" t="s">
        <v>639</v>
      </c>
      <c r="E30" s="78" t="s">
        <v>1413</v>
      </c>
      <c r="F30" s="77"/>
      <c r="G30" s="79">
        <f>G31</f>
        <v>228000</v>
      </c>
      <c r="H30" s="79">
        <f>H31</f>
        <v>0</v>
      </c>
      <c r="I30" s="79">
        <f t="shared" si="0"/>
        <v>228000</v>
      </c>
    </row>
    <row r="31" spans="1:9" ht="36">
      <c r="A31" s="81"/>
      <c r="B31" s="88" t="s">
        <v>765</v>
      </c>
      <c r="C31" s="77" t="s">
        <v>637</v>
      </c>
      <c r="D31" s="78" t="s">
        <v>639</v>
      </c>
      <c r="E31" s="78" t="s">
        <v>1413</v>
      </c>
      <c r="F31" s="77">
        <v>100</v>
      </c>
      <c r="G31" s="79">
        <f>12000+216000</f>
        <v>228000</v>
      </c>
      <c r="H31" s="79">
        <v>0</v>
      </c>
      <c r="I31" s="79">
        <f t="shared" si="0"/>
        <v>228000</v>
      </c>
    </row>
    <row r="32" spans="2:10" s="127" customFormat="1" ht="33.75">
      <c r="B32" s="121" t="s">
        <v>422</v>
      </c>
      <c r="C32" s="117" t="s">
        <v>637</v>
      </c>
      <c r="D32" s="122" t="s">
        <v>640</v>
      </c>
      <c r="E32" s="122"/>
      <c r="F32" s="117"/>
      <c r="G32" s="123">
        <f>G33</f>
        <v>18155027.490000002</v>
      </c>
      <c r="H32" s="123">
        <f>H33</f>
        <v>51000</v>
      </c>
      <c r="I32" s="123">
        <f aca="true" t="shared" si="2" ref="I32:I117">G32+H32</f>
        <v>18206027.490000002</v>
      </c>
      <c r="J32" s="128"/>
    </row>
    <row r="33" spans="2:10" ht="12.75">
      <c r="B33" s="88" t="s">
        <v>807</v>
      </c>
      <c r="C33" s="77" t="s">
        <v>637</v>
      </c>
      <c r="D33" s="78" t="s">
        <v>640</v>
      </c>
      <c r="E33" s="78" t="s">
        <v>783</v>
      </c>
      <c r="F33" s="77"/>
      <c r="G33" s="79">
        <f>G34+G40+G43+G37</f>
        <v>18155027.490000002</v>
      </c>
      <c r="H33" s="79">
        <f>H34+H40+H43+H37</f>
        <v>51000</v>
      </c>
      <c r="I33" s="79">
        <f t="shared" si="2"/>
        <v>18206027.490000002</v>
      </c>
      <c r="J33" s="95"/>
    </row>
    <row r="34" spans="2:10" ht="36" hidden="1">
      <c r="B34" s="88" t="s">
        <v>819</v>
      </c>
      <c r="C34" s="77" t="s">
        <v>637</v>
      </c>
      <c r="D34" s="78" t="s">
        <v>640</v>
      </c>
      <c r="E34" s="78" t="s">
        <v>653</v>
      </c>
      <c r="F34" s="77"/>
      <c r="G34" s="79">
        <f>G36+G35</f>
        <v>0</v>
      </c>
      <c r="H34" s="79">
        <f>H36+H35</f>
        <v>0</v>
      </c>
      <c r="I34" s="79">
        <f t="shared" si="2"/>
        <v>0</v>
      </c>
      <c r="J34" s="95"/>
    </row>
    <row r="35" spans="2:10" ht="36" hidden="1">
      <c r="B35" s="88" t="s">
        <v>765</v>
      </c>
      <c r="C35" s="77" t="s">
        <v>637</v>
      </c>
      <c r="D35" s="78" t="s">
        <v>640</v>
      </c>
      <c r="E35" s="78" t="s">
        <v>653</v>
      </c>
      <c r="F35" s="77" t="s">
        <v>733</v>
      </c>
      <c r="G35" s="79">
        <v>0</v>
      </c>
      <c r="H35" s="79">
        <v>0</v>
      </c>
      <c r="I35" s="79">
        <f t="shared" si="2"/>
        <v>0</v>
      </c>
      <c r="J35" s="95"/>
    </row>
    <row r="36" spans="2:10" ht="24" hidden="1">
      <c r="B36" s="88" t="s">
        <v>766</v>
      </c>
      <c r="C36" s="77" t="s">
        <v>637</v>
      </c>
      <c r="D36" s="78" t="s">
        <v>640</v>
      </c>
      <c r="E36" s="78" t="s">
        <v>653</v>
      </c>
      <c r="F36" s="77">
        <v>200</v>
      </c>
      <c r="G36" s="79">
        <v>0</v>
      </c>
      <c r="H36" s="79">
        <v>0</v>
      </c>
      <c r="I36" s="79">
        <f t="shared" si="2"/>
        <v>0</v>
      </c>
      <c r="J36" s="95"/>
    </row>
    <row r="37" spans="2:10" ht="36">
      <c r="B37" s="88" t="s">
        <v>1160</v>
      </c>
      <c r="C37" s="77" t="s">
        <v>637</v>
      </c>
      <c r="D37" s="78" t="s">
        <v>640</v>
      </c>
      <c r="E37" s="78" t="s">
        <v>699</v>
      </c>
      <c r="F37" s="77"/>
      <c r="G37" s="79">
        <f>G38+G39</f>
        <v>88600</v>
      </c>
      <c r="H37" s="79">
        <f>H38+H39</f>
        <v>0</v>
      </c>
      <c r="I37" s="79">
        <f t="shared" si="2"/>
        <v>88600</v>
      </c>
      <c r="J37" s="95"/>
    </row>
    <row r="38" spans="2:10" ht="36">
      <c r="B38" s="88" t="s">
        <v>765</v>
      </c>
      <c r="C38" s="77" t="s">
        <v>637</v>
      </c>
      <c r="D38" s="78" t="s">
        <v>640</v>
      </c>
      <c r="E38" s="78" t="s">
        <v>699</v>
      </c>
      <c r="F38" s="77" t="s">
        <v>733</v>
      </c>
      <c r="G38" s="79">
        <v>82600</v>
      </c>
      <c r="H38" s="79">
        <v>0</v>
      </c>
      <c r="I38" s="79">
        <f t="shared" si="2"/>
        <v>82600</v>
      </c>
      <c r="J38" s="95"/>
    </row>
    <row r="39" spans="2:10" ht="24">
      <c r="B39" s="88" t="s">
        <v>766</v>
      </c>
      <c r="C39" s="77" t="s">
        <v>637</v>
      </c>
      <c r="D39" s="78" t="s">
        <v>640</v>
      </c>
      <c r="E39" s="78" t="s">
        <v>699</v>
      </c>
      <c r="F39" s="77">
        <v>200</v>
      </c>
      <c r="G39" s="79">
        <v>6000</v>
      </c>
      <c r="H39" s="79">
        <v>0</v>
      </c>
      <c r="I39" s="79">
        <f t="shared" si="2"/>
        <v>6000</v>
      </c>
      <c r="J39" s="95"/>
    </row>
    <row r="40" spans="2:10" ht="36">
      <c r="B40" s="88" t="s">
        <v>622</v>
      </c>
      <c r="C40" s="77" t="s">
        <v>637</v>
      </c>
      <c r="D40" s="78" t="s">
        <v>640</v>
      </c>
      <c r="E40" s="78" t="s">
        <v>654</v>
      </c>
      <c r="F40" s="77"/>
      <c r="G40" s="79">
        <f>G41+G42</f>
        <v>1328000</v>
      </c>
      <c r="H40" s="79">
        <f>H41+H42</f>
        <v>0</v>
      </c>
      <c r="I40" s="79">
        <f t="shared" si="2"/>
        <v>1328000</v>
      </c>
      <c r="J40" s="95"/>
    </row>
    <row r="41" spans="2:10" ht="36">
      <c r="B41" s="88" t="s">
        <v>765</v>
      </c>
      <c r="C41" s="77" t="s">
        <v>637</v>
      </c>
      <c r="D41" s="78" t="s">
        <v>640</v>
      </c>
      <c r="E41" s="78" t="s">
        <v>654</v>
      </c>
      <c r="F41" s="77">
        <v>100</v>
      </c>
      <c r="G41" s="79">
        <v>1317350</v>
      </c>
      <c r="H41" s="79">
        <f>-8300+10800-2500</f>
        <v>0</v>
      </c>
      <c r="I41" s="79">
        <f t="shared" si="2"/>
        <v>1317350</v>
      </c>
      <c r="J41" s="95"/>
    </row>
    <row r="42" spans="2:10" ht="24">
      <c r="B42" s="88" t="s">
        <v>766</v>
      </c>
      <c r="C42" s="77" t="s">
        <v>637</v>
      </c>
      <c r="D42" s="78" t="s">
        <v>640</v>
      </c>
      <c r="E42" s="78" t="s">
        <v>654</v>
      </c>
      <c r="F42" s="77">
        <v>200</v>
      </c>
      <c r="G42" s="79">
        <v>10650</v>
      </c>
      <c r="H42" s="79">
        <v>0</v>
      </c>
      <c r="I42" s="79">
        <f t="shared" si="2"/>
        <v>10650</v>
      </c>
      <c r="J42" s="95"/>
    </row>
    <row r="43" spans="2:10" ht="24">
      <c r="B43" s="88" t="s">
        <v>808</v>
      </c>
      <c r="C43" s="77" t="s">
        <v>637</v>
      </c>
      <c r="D43" s="78" t="s">
        <v>640</v>
      </c>
      <c r="E43" s="78" t="s">
        <v>782</v>
      </c>
      <c r="F43" s="77"/>
      <c r="G43" s="79">
        <f>G44+G47</f>
        <v>16738427.49</v>
      </c>
      <c r="H43" s="79">
        <f>H44+H47</f>
        <v>51000</v>
      </c>
      <c r="I43" s="79">
        <f t="shared" si="2"/>
        <v>16789427.490000002</v>
      </c>
      <c r="J43" s="95"/>
    </row>
    <row r="44" spans="2:10" ht="24" hidden="1">
      <c r="B44" s="88" t="s">
        <v>624</v>
      </c>
      <c r="C44" s="77" t="s">
        <v>637</v>
      </c>
      <c r="D44" s="78" t="s">
        <v>640</v>
      </c>
      <c r="E44" s="78" t="s">
        <v>694</v>
      </c>
      <c r="F44" s="77"/>
      <c r="G44" s="79">
        <f>G45+G46</f>
        <v>0</v>
      </c>
      <c r="H44" s="79">
        <f>H45+H46</f>
        <v>0</v>
      </c>
      <c r="I44" s="79">
        <f t="shared" si="2"/>
        <v>0</v>
      </c>
      <c r="J44" s="95"/>
    </row>
    <row r="45" spans="2:10" s="64" customFormat="1" ht="36" hidden="1">
      <c r="B45" s="88" t="s">
        <v>765</v>
      </c>
      <c r="C45" s="77" t="s">
        <v>637</v>
      </c>
      <c r="D45" s="78" t="s">
        <v>640</v>
      </c>
      <c r="E45" s="78" t="s">
        <v>694</v>
      </c>
      <c r="F45" s="77" t="s">
        <v>733</v>
      </c>
      <c r="G45" s="79">
        <v>0</v>
      </c>
      <c r="H45" s="79">
        <v>0</v>
      </c>
      <c r="I45" s="79">
        <f t="shared" si="2"/>
        <v>0</v>
      </c>
      <c r="J45" s="95"/>
    </row>
    <row r="46" spans="2:10" s="64" customFormat="1" ht="24" hidden="1">
      <c r="B46" s="88" t="s">
        <v>766</v>
      </c>
      <c r="C46" s="77" t="s">
        <v>637</v>
      </c>
      <c r="D46" s="78" t="s">
        <v>640</v>
      </c>
      <c r="E46" s="78" t="s">
        <v>694</v>
      </c>
      <c r="F46" s="77" t="s">
        <v>971</v>
      </c>
      <c r="G46" s="79">
        <v>0</v>
      </c>
      <c r="H46" s="79">
        <v>0</v>
      </c>
      <c r="I46" s="79">
        <f t="shared" si="2"/>
        <v>0</v>
      </c>
      <c r="J46" s="95"/>
    </row>
    <row r="47" spans="2:10" s="64" customFormat="1" ht="24">
      <c r="B47" s="88" t="s">
        <v>809</v>
      </c>
      <c r="C47" s="77" t="s">
        <v>637</v>
      </c>
      <c r="D47" s="78" t="s">
        <v>640</v>
      </c>
      <c r="E47" s="78" t="s">
        <v>1305</v>
      </c>
      <c r="F47" s="77"/>
      <c r="G47" s="79">
        <f>G48+G50</f>
        <v>16738427.49</v>
      </c>
      <c r="H47" s="79">
        <f>H48+H50</f>
        <v>51000</v>
      </c>
      <c r="I47" s="79">
        <f t="shared" si="2"/>
        <v>16789427.490000002</v>
      </c>
      <c r="J47" s="95"/>
    </row>
    <row r="48" spans="2:10" ht="24">
      <c r="B48" s="88" t="s">
        <v>811</v>
      </c>
      <c r="C48" s="77" t="s">
        <v>637</v>
      </c>
      <c r="D48" s="78" t="s">
        <v>640</v>
      </c>
      <c r="E48" s="78" t="s">
        <v>1306</v>
      </c>
      <c r="F48" s="77"/>
      <c r="G48" s="79">
        <f>G49</f>
        <v>13860437</v>
      </c>
      <c r="H48" s="79">
        <f>H49</f>
        <v>0</v>
      </c>
      <c r="I48" s="79">
        <f t="shared" si="2"/>
        <v>13860437</v>
      </c>
      <c r="J48" s="95"/>
    </row>
    <row r="49" spans="2:10" ht="36">
      <c r="B49" s="88" t="s">
        <v>765</v>
      </c>
      <c r="C49" s="77" t="s">
        <v>637</v>
      </c>
      <c r="D49" s="78" t="s">
        <v>640</v>
      </c>
      <c r="E49" s="78" t="s">
        <v>1306</v>
      </c>
      <c r="F49" s="77">
        <v>100</v>
      </c>
      <c r="G49" s="79">
        <v>13860437</v>
      </c>
      <c r="H49" s="79">
        <v>0</v>
      </c>
      <c r="I49" s="79">
        <f t="shared" si="2"/>
        <v>13860437</v>
      </c>
      <c r="J49" s="95"/>
    </row>
    <row r="50" spans="2:10" ht="24">
      <c r="B50" s="88" t="s">
        <v>813</v>
      </c>
      <c r="C50" s="77" t="s">
        <v>637</v>
      </c>
      <c r="D50" s="78" t="s">
        <v>640</v>
      </c>
      <c r="E50" s="78" t="s">
        <v>1307</v>
      </c>
      <c r="F50" s="77"/>
      <c r="G50" s="79">
        <f>G51+G52+G53</f>
        <v>2877990.49</v>
      </c>
      <c r="H50" s="79">
        <f>H51+H52+H53</f>
        <v>51000</v>
      </c>
      <c r="I50" s="79">
        <f t="shared" si="2"/>
        <v>2928990.49</v>
      </c>
      <c r="J50" s="95"/>
    </row>
    <row r="51" spans="2:10" ht="36">
      <c r="B51" s="88" t="s">
        <v>765</v>
      </c>
      <c r="C51" s="77" t="s">
        <v>637</v>
      </c>
      <c r="D51" s="78" t="s">
        <v>640</v>
      </c>
      <c r="E51" s="78" t="s">
        <v>1307</v>
      </c>
      <c r="F51" s="77">
        <v>100</v>
      </c>
      <c r="G51" s="79">
        <v>1742760</v>
      </c>
      <c r="H51" s="79">
        <v>0</v>
      </c>
      <c r="I51" s="79">
        <f t="shared" si="2"/>
        <v>1742760</v>
      </c>
      <c r="J51" s="95"/>
    </row>
    <row r="52" spans="2:10" ht="24">
      <c r="B52" s="88" t="s">
        <v>766</v>
      </c>
      <c r="C52" s="77" t="s">
        <v>637</v>
      </c>
      <c r="D52" s="78" t="s">
        <v>640</v>
      </c>
      <c r="E52" s="78" t="s">
        <v>1307</v>
      </c>
      <c r="F52" s="77">
        <v>200</v>
      </c>
      <c r="G52" s="79">
        <v>681309.12</v>
      </c>
      <c r="H52" s="79">
        <v>51000</v>
      </c>
      <c r="I52" s="79">
        <f t="shared" si="2"/>
        <v>732309.12</v>
      </c>
      <c r="J52" s="95"/>
    </row>
    <row r="53" spans="2:10" ht="12.75">
      <c r="B53" s="88" t="s">
        <v>769</v>
      </c>
      <c r="C53" s="77" t="s">
        <v>637</v>
      </c>
      <c r="D53" s="78" t="s">
        <v>640</v>
      </c>
      <c r="E53" s="78" t="s">
        <v>1307</v>
      </c>
      <c r="F53" s="77">
        <v>800</v>
      </c>
      <c r="G53" s="79">
        <v>453921.37</v>
      </c>
      <c r="H53" s="79">
        <v>0</v>
      </c>
      <c r="I53" s="79">
        <f t="shared" si="2"/>
        <v>453921.37</v>
      </c>
      <c r="J53" s="95"/>
    </row>
    <row r="54" spans="2:10" s="127" customFormat="1" ht="12.75">
      <c r="B54" s="121" t="s">
        <v>284</v>
      </c>
      <c r="C54" s="117" t="s">
        <v>637</v>
      </c>
      <c r="D54" s="122" t="s">
        <v>646</v>
      </c>
      <c r="E54" s="122"/>
      <c r="F54" s="117"/>
      <c r="G54" s="123">
        <f>G56</f>
        <v>10400</v>
      </c>
      <c r="H54" s="123">
        <f>H56</f>
        <v>0</v>
      </c>
      <c r="I54" s="123">
        <f t="shared" si="2"/>
        <v>10400</v>
      </c>
      <c r="J54" s="128"/>
    </row>
    <row r="55" spans="2:10" ht="12.75">
      <c r="B55" s="88" t="s">
        <v>807</v>
      </c>
      <c r="C55" s="77" t="s">
        <v>637</v>
      </c>
      <c r="D55" s="78" t="s">
        <v>646</v>
      </c>
      <c r="E55" s="78" t="s">
        <v>783</v>
      </c>
      <c r="F55" s="77"/>
      <c r="G55" s="79">
        <f>G56</f>
        <v>10400</v>
      </c>
      <c r="H55" s="79">
        <f>H56</f>
        <v>0</v>
      </c>
      <c r="I55" s="79">
        <f t="shared" si="2"/>
        <v>10400</v>
      </c>
      <c r="J55" s="95"/>
    </row>
    <row r="56" spans="2:10" ht="36">
      <c r="B56" s="88" t="s">
        <v>816</v>
      </c>
      <c r="C56" s="77" t="s">
        <v>637</v>
      </c>
      <c r="D56" s="78" t="s">
        <v>646</v>
      </c>
      <c r="E56" s="78" t="s">
        <v>658</v>
      </c>
      <c r="F56" s="77"/>
      <c r="G56" s="79">
        <f>G57</f>
        <v>10400</v>
      </c>
      <c r="H56" s="79">
        <f>H57</f>
        <v>0</v>
      </c>
      <c r="I56" s="79">
        <f t="shared" si="2"/>
        <v>10400</v>
      </c>
      <c r="J56" s="95"/>
    </row>
    <row r="57" spans="2:10" ht="24">
      <c r="B57" s="88" t="s">
        <v>766</v>
      </c>
      <c r="C57" s="77" t="s">
        <v>637</v>
      </c>
      <c r="D57" s="78" t="s">
        <v>646</v>
      </c>
      <c r="E57" s="78" t="s">
        <v>658</v>
      </c>
      <c r="F57" s="77">
        <v>200</v>
      </c>
      <c r="G57" s="79">
        <v>10400</v>
      </c>
      <c r="H57" s="79">
        <v>0</v>
      </c>
      <c r="I57" s="79">
        <f t="shared" si="2"/>
        <v>10400</v>
      </c>
      <c r="J57" s="95"/>
    </row>
    <row r="58" spans="2:10" s="127" customFormat="1" ht="22.5">
      <c r="B58" s="121" t="s">
        <v>570</v>
      </c>
      <c r="C58" s="117" t="s">
        <v>637</v>
      </c>
      <c r="D58" s="122" t="s">
        <v>641</v>
      </c>
      <c r="E58" s="122"/>
      <c r="F58" s="117"/>
      <c r="G58" s="123">
        <f>G59+G73+G69</f>
        <v>8184364.35</v>
      </c>
      <c r="H58" s="123">
        <f>H59+H73+H69</f>
        <v>-78340</v>
      </c>
      <c r="I58" s="123">
        <f aca="true" t="shared" si="3" ref="I58:I80">G58+H58</f>
        <v>8106024.35</v>
      </c>
      <c r="J58" s="129"/>
    </row>
    <row r="59" spans="2:9" ht="24">
      <c r="B59" s="88" t="s">
        <v>1428</v>
      </c>
      <c r="C59" s="77" t="s">
        <v>637</v>
      </c>
      <c r="D59" s="78" t="s">
        <v>641</v>
      </c>
      <c r="E59" s="78" t="s">
        <v>1162</v>
      </c>
      <c r="F59" s="77"/>
      <c r="G59" s="79">
        <f>G60</f>
        <v>6728225.21</v>
      </c>
      <c r="H59" s="79">
        <f>H60</f>
        <v>0</v>
      </c>
      <c r="I59" s="79">
        <f t="shared" si="3"/>
        <v>6728225.21</v>
      </c>
    </row>
    <row r="60" spans="2:9" ht="36">
      <c r="B60" s="88" t="s">
        <v>1429</v>
      </c>
      <c r="C60" s="77" t="s">
        <v>637</v>
      </c>
      <c r="D60" s="78" t="s">
        <v>641</v>
      </c>
      <c r="E60" s="78" t="s">
        <v>1163</v>
      </c>
      <c r="F60" s="77"/>
      <c r="G60" s="79">
        <f>G61+G63+G65</f>
        <v>6728225.21</v>
      </c>
      <c r="H60" s="79">
        <f>H61+H63+H65</f>
        <v>0</v>
      </c>
      <c r="I60" s="79">
        <f t="shared" si="3"/>
        <v>6728225.21</v>
      </c>
    </row>
    <row r="61" spans="2:9" ht="36">
      <c r="B61" s="88" t="s">
        <v>1164</v>
      </c>
      <c r="C61" s="77" t="s">
        <v>637</v>
      </c>
      <c r="D61" s="78" t="s">
        <v>641</v>
      </c>
      <c r="E61" s="78" t="s">
        <v>1165</v>
      </c>
      <c r="F61" s="77"/>
      <c r="G61" s="79">
        <f>G62</f>
        <v>530500</v>
      </c>
      <c r="H61" s="79">
        <f>H62</f>
        <v>0</v>
      </c>
      <c r="I61" s="79">
        <f t="shared" si="3"/>
        <v>530500</v>
      </c>
    </row>
    <row r="62" spans="2:9" ht="24">
      <c r="B62" s="88" t="s">
        <v>766</v>
      </c>
      <c r="C62" s="77" t="s">
        <v>637</v>
      </c>
      <c r="D62" s="78" t="s">
        <v>641</v>
      </c>
      <c r="E62" s="78" t="s">
        <v>1165</v>
      </c>
      <c r="F62" s="77" t="s">
        <v>971</v>
      </c>
      <c r="G62" s="79">
        <v>530500</v>
      </c>
      <c r="H62" s="79">
        <v>0</v>
      </c>
      <c r="I62" s="79">
        <f t="shared" si="3"/>
        <v>530500</v>
      </c>
    </row>
    <row r="63" spans="2:9" ht="24">
      <c r="B63" s="88" t="s">
        <v>911</v>
      </c>
      <c r="C63" s="77" t="s">
        <v>637</v>
      </c>
      <c r="D63" s="78" t="s">
        <v>641</v>
      </c>
      <c r="E63" s="78" t="s">
        <v>1403</v>
      </c>
      <c r="F63" s="77"/>
      <c r="G63" s="79">
        <f>G64</f>
        <v>4993270</v>
      </c>
      <c r="H63" s="79">
        <f>H64</f>
        <v>0</v>
      </c>
      <c r="I63" s="79">
        <f t="shared" si="3"/>
        <v>4993270</v>
      </c>
    </row>
    <row r="64" spans="2:9" ht="36">
      <c r="B64" s="88" t="s">
        <v>765</v>
      </c>
      <c r="C64" s="77" t="s">
        <v>637</v>
      </c>
      <c r="D64" s="78" t="s">
        <v>641</v>
      </c>
      <c r="E64" s="78" t="s">
        <v>1403</v>
      </c>
      <c r="F64" s="77" t="s">
        <v>733</v>
      </c>
      <c r="G64" s="79">
        <v>4993270</v>
      </c>
      <c r="H64" s="79">
        <v>0</v>
      </c>
      <c r="I64" s="79">
        <f t="shared" si="3"/>
        <v>4993270</v>
      </c>
    </row>
    <row r="65" spans="2:9" ht="24">
      <c r="B65" s="88" t="s">
        <v>912</v>
      </c>
      <c r="C65" s="77" t="s">
        <v>637</v>
      </c>
      <c r="D65" s="78" t="s">
        <v>641</v>
      </c>
      <c r="E65" s="78" t="s">
        <v>1404</v>
      </c>
      <c r="F65" s="77"/>
      <c r="G65" s="79">
        <f>G66+G67+G68</f>
        <v>1204455.21</v>
      </c>
      <c r="H65" s="79">
        <f>H66+H67+H68</f>
        <v>0</v>
      </c>
      <c r="I65" s="79">
        <f t="shared" si="3"/>
        <v>1204455.21</v>
      </c>
    </row>
    <row r="66" spans="2:9" ht="36">
      <c r="B66" s="88" t="s">
        <v>765</v>
      </c>
      <c r="C66" s="77" t="s">
        <v>637</v>
      </c>
      <c r="D66" s="78" t="s">
        <v>641</v>
      </c>
      <c r="E66" s="78" t="s">
        <v>1404</v>
      </c>
      <c r="F66" s="77" t="s">
        <v>733</v>
      </c>
      <c r="G66" s="79">
        <v>989890</v>
      </c>
      <c r="H66" s="79">
        <v>0</v>
      </c>
      <c r="I66" s="79">
        <f t="shared" si="3"/>
        <v>989890</v>
      </c>
    </row>
    <row r="67" spans="2:9" ht="24">
      <c r="B67" s="88" t="s">
        <v>766</v>
      </c>
      <c r="C67" s="77" t="s">
        <v>637</v>
      </c>
      <c r="D67" s="78" t="s">
        <v>641</v>
      </c>
      <c r="E67" s="78" t="s">
        <v>1404</v>
      </c>
      <c r="F67" s="77" t="s">
        <v>971</v>
      </c>
      <c r="G67" s="79">
        <v>204565.21</v>
      </c>
      <c r="H67" s="79">
        <v>0</v>
      </c>
      <c r="I67" s="79">
        <f t="shared" si="3"/>
        <v>204565.21</v>
      </c>
    </row>
    <row r="68" spans="2:9" ht="12.75">
      <c r="B68" s="88" t="s">
        <v>769</v>
      </c>
      <c r="C68" s="77" t="s">
        <v>637</v>
      </c>
      <c r="D68" s="78" t="s">
        <v>641</v>
      </c>
      <c r="E68" s="78" t="s">
        <v>1404</v>
      </c>
      <c r="F68" s="77" t="s">
        <v>967</v>
      </c>
      <c r="G68" s="79">
        <v>10000</v>
      </c>
      <c r="H68" s="79">
        <v>0</v>
      </c>
      <c r="I68" s="79">
        <f t="shared" si="3"/>
        <v>10000</v>
      </c>
    </row>
    <row r="69" spans="2:9" ht="24">
      <c r="B69" s="88" t="s">
        <v>1434</v>
      </c>
      <c r="C69" s="77" t="s">
        <v>637</v>
      </c>
      <c r="D69" s="78" t="s">
        <v>641</v>
      </c>
      <c r="E69" s="78" t="s">
        <v>1420</v>
      </c>
      <c r="F69" s="77"/>
      <c r="G69" s="79">
        <f aca="true" t="shared" si="4" ref="G69:H71">G70</f>
        <v>1300</v>
      </c>
      <c r="H69" s="79">
        <f t="shared" si="4"/>
        <v>0</v>
      </c>
      <c r="I69" s="79">
        <f t="shared" si="3"/>
        <v>1300</v>
      </c>
    </row>
    <row r="70" spans="2:9" ht="12.75">
      <c r="B70" s="88" t="s">
        <v>1435</v>
      </c>
      <c r="C70" s="77" t="s">
        <v>637</v>
      </c>
      <c r="D70" s="78" t="s">
        <v>641</v>
      </c>
      <c r="E70" s="78" t="s">
        <v>1421</v>
      </c>
      <c r="F70" s="77"/>
      <c r="G70" s="79">
        <f t="shared" si="4"/>
        <v>1300</v>
      </c>
      <c r="H70" s="79">
        <f t="shared" si="4"/>
        <v>0</v>
      </c>
      <c r="I70" s="79">
        <f t="shared" si="3"/>
        <v>1300</v>
      </c>
    </row>
    <row r="71" spans="2:9" ht="12.75">
      <c r="B71" s="88" t="s">
        <v>1426</v>
      </c>
      <c r="C71" s="77" t="s">
        <v>637</v>
      </c>
      <c r="D71" s="78" t="s">
        <v>641</v>
      </c>
      <c r="E71" s="78" t="s">
        <v>1422</v>
      </c>
      <c r="F71" s="77"/>
      <c r="G71" s="79">
        <f t="shared" si="4"/>
        <v>1300</v>
      </c>
      <c r="H71" s="79">
        <f t="shared" si="4"/>
        <v>0</v>
      </c>
      <c r="I71" s="79">
        <f t="shared" si="3"/>
        <v>1300</v>
      </c>
    </row>
    <row r="72" spans="2:9" ht="24">
      <c r="B72" s="88" t="s">
        <v>766</v>
      </c>
      <c r="C72" s="77" t="s">
        <v>637</v>
      </c>
      <c r="D72" s="78" t="s">
        <v>641</v>
      </c>
      <c r="E72" s="78" t="s">
        <v>1422</v>
      </c>
      <c r="F72" s="77" t="s">
        <v>971</v>
      </c>
      <c r="G72" s="79">
        <v>1300</v>
      </c>
      <c r="H72" s="79">
        <v>0</v>
      </c>
      <c r="I72" s="79">
        <f t="shared" si="3"/>
        <v>1300</v>
      </c>
    </row>
    <row r="73" spans="1:9" ht="12.75">
      <c r="A73" s="81"/>
      <c r="B73" s="88" t="s">
        <v>807</v>
      </c>
      <c r="C73" s="77" t="s">
        <v>637</v>
      </c>
      <c r="D73" s="78" t="s">
        <v>641</v>
      </c>
      <c r="E73" s="78" t="s">
        <v>783</v>
      </c>
      <c r="F73" s="77"/>
      <c r="G73" s="79">
        <f>G74</f>
        <v>1454839.1400000001</v>
      </c>
      <c r="H73" s="79">
        <f>H74</f>
        <v>-78340</v>
      </c>
      <c r="I73" s="79">
        <f t="shared" si="3"/>
        <v>1376499.1400000001</v>
      </c>
    </row>
    <row r="74" spans="1:9" ht="24">
      <c r="A74" s="81"/>
      <c r="B74" s="88" t="s">
        <v>817</v>
      </c>
      <c r="C74" s="77" t="s">
        <v>637</v>
      </c>
      <c r="D74" s="78" t="s">
        <v>641</v>
      </c>
      <c r="E74" s="78" t="s">
        <v>786</v>
      </c>
      <c r="F74" s="77"/>
      <c r="G74" s="79">
        <f>G75</f>
        <v>1454839.1400000001</v>
      </c>
      <c r="H74" s="79">
        <f>H75</f>
        <v>-78340</v>
      </c>
      <c r="I74" s="79">
        <f t="shared" si="3"/>
        <v>1376499.1400000001</v>
      </c>
    </row>
    <row r="75" spans="2:9" ht="24">
      <c r="B75" s="88" t="s">
        <v>814</v>
      </c>
      <c r="C75" s="77" t="s">
        <v>637</v>
      </c>
      <c r="D75" s="78" t="s">
        <v>641</v>
      </c>
      <c r="E75" s="78" t="s">
        <v>1414</v>
      </c>
      <c r="F75" s="77"/>
      <c r="G75" s="79">
        <f>G76+G79</f>
        <v>1454839.1400000001</v>
      </c>
      <c r="H75" s="79">
        <f>H76+H79</f>
        <v>-78340</v>
      </c>
      <c r="I75" s="79">
        <f t="shared" si="3"/>
        <v>1376499.1400000001</v>
      </c>
    </row>
    <row r="76" spans="2:9" ht="24">
      <c r="B76" s="88" t="s">
        <v>1110</v>
      </c>
      <c r="C76" s="77" t="s">
        <v>637</v>
      </c>
      <c r="D76" s="78" t="s">
        <v>641</v>
      </c>
      <c r="E76" s="78" t="s">
        <v>1415</v>
      </c>
      <c r="F76" s="77"/>
      <c r="G76" s="79">
        <f>G77+G78</f>
        <v>955349.14</v>
      </c>
      <c r="H76" s="79">
        <f>H77+H78</f>
        <v>-76740</v>
      </c>
      <c r="I76" s="79">
        <f t="shared" si="3"/>
        <v>878609.14</v>
      </c>
    </row>
    <row r="77" spans="2:9" ht="36">
      <c r="B77" s="88" t="s">
        <v>765</v>
      </c>
      <c r="C77" s="77" t="s">
        <v>637</v>
      </c>
      <c r="D77" s="78" t="s">
        <v>641</v>
      </c>
      <c r="E77" s="78" t="s">
        <v>1415</v>
      </c>
      <c r="F77" s="77" t="s">
        <v>733</v>
      </c>
      <c r="G77" s="79">
        <v>900099.14</v>
      </c>
      <c r="H77" s="79">
        <f>-63100-4900-19000</f>
        <v>-87000</v>
      </c>
      <c r="I77" s="79">
        <f t="shared" si="3"/>
        <v>813099.14</v>
      </c>
    </row>
    <row r="78" spans="2:9" ht="24">
      <c r="B78" s="88" t="s">
        <v>766</v>
      </c>
      <c r="C78" s="77" t="s">
        <v>637</v>
      </c>
      <c r="D78" s="78" t="s">
        <v>641</v>
      </c>
      <c r="E78" s="78" t="s">
        <v>1415</v>
      </c>
      <c r="F78" s="77" t="s">
        <v>971</v>
      </c>
      <c r="G78" s="79">
        <v>55250</v>
      </c>
      <c r="H78" s="79">
        <f>-740+11000</f>
        <v>10260</v>
      </c>
      <c r="I78" s="79">
        <f t="shared" si="3"/>
        <v>65510</v>
      </c>
    </row>
    <row r="79" spans="2:9" ht="24">
      <c r="B79" s="88" t="s">
        <v>1110</v>
      </c>
      <c r="C79" s="77" t="s">
        <v>637</v>
      </c>
      <c r="D79" s="78" t="s">
        <v>641</v>
      </c>
      <c r="E79" s="78" t="s">
        <v>1416</v>
      </c>
      <c r="F79" s="77"/>
      <c r="G79" s="79">
        <f>G80</f>
        <v>499490</v>
      </c>
      <c r="H79" s="79">
        <f>H80</f>
        <v>-1600</v>
      </c>
      <c r="I79" s="79">
        <f t="shared" si="3"/>
        <v>497890</v>
      </c>
    </row>
    <row r="80" spans="2:9" ht="36">
      <c r="B80" s="88" t="s">
        <v>765</v>
      </c>
      <c r="C80" s="77" t="s">
        <v>637</v>
      </c>
      <c r="D80" s="78" t="s">
        <v>641</v>
      </c>
      <c r="E80" s="78" t="s">
        <v>1416</v>
      </c>
      <c r="F80" s="77" t="s">
        <v>733</v>
      </c>
      <c r="G80" s="79">
        <v>499490</v>
      </c>
      <c r="H80" s="79">
        <v>-1600</v>
      </c>
      <c r="I80" s="79">
        <f t="shared" si="3"/>
        <v>497890</v>
      </c>
    </row>
    <row r="81" spans="2:10" s="127" customFormat="1" ht="12.75" hidden="1">
      <c r="B81" s="121" t="s">
        <v>381</v>
      </c>
      <c r="C81" s="117" t="s">
        <v>637</v>
      </c>
      <c r="D81" s="122" t="s">
        <v>648</v>
      </c>
      <c r="E81" s="122"/>
      <c r="F81" s="117"/>
      <c r="G81" s="123">
        <f>G83</f>
        <v>0</v>
      </c>
      <c r="H81" s="123">
        <f>H83</f>
        <v>0</v>
      </c>
      <c r="I81" s="123">
        <f t="shared" si="2"/>
        <v>0</v>
      </c>
      <c r="J81" s="128"/>
    </row>
    <row r="82" spans="2:10" ht="12.75" hidden="1">
      <c r="B82" s="88" t="s">
        <v>807</v>
      </c>
      <c r="C82" s="77" t="s">
        <v>637</v>
      </c>
      <c r="D82" s="78" t="s">
        <v>648</v>
      </c>
      <c r="E82" s="78" t="s">
        <v>783</v>
      </c>
      <c r="F82" s="77"/>
      <c r="G82" s="79">
        <f>G83</f>
        <v>0</v>
      </c>
      <c r="H82" s="79">
        <f>H83</f>
        <v>0</v>
      </c>
      <c r="I82" s="79">
        <f t="shared" si="2"/>
        <v>0</v>
      </c>
      <c r="J82" s="95"/>
    </row>
    <row r="83" spans="2:10" ht="24" hidden="1">
      <c r="B83" s="88" t="s">
        <v>818</v>
      </c>
      <c r="C83" s="77" t="s">
        <v>637</v>
      </c>
      <c r="D83" s="78" t="s">
        <v>648</v>
      </c>
      <c r="E83" s="78" t="s">
        <v>660</v>
      </c>
      <c r="F83" s="77"/>
      <c r="G83" s="79">
        <f>G84</f>
        <v>0</v>
      </c>
      <c r="H83" s="79">
        <f>H84</f>
        <v>0</v>
      </c>
      <c r="I83" s="79">
        <f t="shared" si="2"/>
        <v>0</v>
      </c>
      <c r="J83" s="95"/>
    </row>
    <row r="84" spans="2:10" ht="12.75" hidden="1">
      <c r="B84" s="88" t="s">
        <v>769</v>
      </c>
      <c r="C84" s="77" t="s">
        <v>637</v>
      </c>
      <c r="D84" s="78" t="s">
        <v>648</v>
      </c>
      <c r="E84" s="78" t="s">
        <v>660</v>
      </c>
      <c r="F84" s="77">
        <v>800</v>
      </c>
      <c r="G84" s="79"/>
      <c r="H84" s="79">
        <v>0</v>
      </c>
      <c r="I84" s="79">
        <f t="shared" si="2"/>
        <v>0</v>
      </c>
      <c r="J84" s="95"/>
    </row>
    <row r="85" spans="2:10" s="127" customFormat="1" ht="12.75">
      <c r="B85" s="121" t="s">
        <v>438</v>
      </c>
      <c r="C85" s="117" t="s">
        <v>637</v>
      </c>
      <c r="D85" s="122" t="s">
        <v>642</v>
      </c>
      <c r="E85" s="122"/>
      <c r="F85" s="117"/>
      <c r="G85" s="123">
        <f>G87</f>
        <v>7393.5</v>
      </c>
      <c r="H85" s="123">
        <f>H87</f>
        <v>100000</v>
      </c>
      <c r="I85" s="123">
        <f t="shared" si="2"/>
        <v>107393.5</v>
      </c>
      <c r="J85" s="128"/>
    </row>
    <row r="86" spans="2:10" ht="12.75">
      <c r="B86" s="88" t="s">
        <v>807</v>
      </c>
      <c r="C86" s="77" t="s">
        <v>637</v>
      </c>
      <c r="D86" s="78" t="s">
        <v>642</v>
      </c>
      <c r="E86" s="78" t="s">
        <v>783</v>
      </c>
      <c r="F86" s="77"/>
      <c r="G86" s="79">
        <f>G87</f>
        <v>7393.5</v>
      </c>
      <c r="H86" s="79">
        <f>H87</f>
        <v>100000</v>
      </c>
      <c r="I86" s="79">
        <f t="shared" si="2"/>
        <v>107393.5</v>
      </c>
      <c r="J86" s="95"/>
    </row>
    <row r="87" spans="2:10" s="64" customFormat="1" ht="12.75">
      <c r="B87" s="88" t="s">
        <v>623</v>
      </c>
      <c r="C87" s="77" t="s">
        <v>637</v>
      </c>
      <c r="D87" s="78" t="s">
        <v>642</v>
      </c>
      <c r="E87" s="78" t="s">
        <v>785</v>
      </c>
      <c r="F87" s="77"/>
      <c r="G87" s="79">
        <f>G88</f>
        <v>7393.5</v>
      </c>
      <c r="H87" s="79">
        <f>H88</f>
        <v>100000</v>
      </c>
      <c r="I87" s="79">
        <f t="shared" si="2"/>
        <v>107393.5</v>
      </c>
      <c r="J87" s="95"/>
    </row>
    <row r="88" spans="2:10" s="64" customFormat="1" ht="12.75">
      <c r="B88" s="88" t="s">
        <v>769</v>
      </c>
      <c r="C88" s="77" t="s">
        <v>637</v>
      </c>
      <c r="D88" s="78" t="s">
        <v>642</v>
      </c>
      <c r="E88" s="78" t="s">
        <v>785</v>
      </c>
      <c r="F88" s="77">
        <v>800</v>
      </c>
      <c r="G88" s="79">
        <v>7393.5</v>
      </c>
      <c r="H88" s="79">
        <v>100000</v>
      </c>
      <c r="I88" s="79">
        <f t="shared" si="2"/>
        <v>107393.5</v>
      </c>
      <c r="J88" s="95"/>
    </row>
    <row r="89" spans="2:10" s="129" customFormat="1" ht="12.75">
      <c r="B89" s="121" t="s">
        <v>446</v>
      </c>
      <c r="C89" s="117" t="s">
        <v>637</v>
      </c>
      <c r="D89" s="122" t="s">
        <v>643</v>
      </c>
      <c r="E89" s="122"/>
      <c r="F89" s="117"/>
      <c r="G89" s="123">
        <f>G140+G130+G90+G101+G124+G110+G136</f>
        <v>29651086.5</v>
      </c>
      <c r="H89" s="123">
        <f>H140+H130+H90+H101+H124+H110+H136</f>
        <v>1974280</v>
      </c>
      <c r="I89" s="123">
        <f t="shared" si="2"/>
        <v>31625366.5</v>
      </c>
      <c r="J89" s="128"/>
    </row>
    <row r="90" spans="2:10" s="64" customFormat="1" ht="24">
      <c r="B90" s="88" t="s">
        <v>1180</v>
      </c>
      <c r="C90" s="77" t="s">
        <v>637</v>
      </c>
      <c r="D90" s="78" t="s">
        <v>643</v>
      </c>
      <c r="E90" s="77" t="s">
        <v>1181</v>
      </c>
      <c r="F90" s="77"/>
      <c r="G90" s="79">
        <f>G91</f>
        <v>764800</v>
      </c>
      <c r="H90" s="79">
        <f>H91</f>
        <v>0</v>
      </c>
      <c r="I90" s="79">
        <f t="shared" si="2"/>
        <v>764800</v>
      </c>
      <c r="J90" s="95"/>
    </row>
    <row r="91" spans="2:10" ht="25.5">
      <c r="B91" s="88" t="s">
        <v>1308</v>
      </c>
      <c r="C91" s="77" t="s">
        <v>637</v>
      </c>
      <c r="D91" s="78" t="s">
        <v>643</v>
      </c>
      <c r="E91" s="77" t="s">
        <v>1278</v>
      </c>
      <c r="F91" s="77"/>
      <c r="G91" s="79">
        <f>G92+G94</f>
        <v>764800</v>
      </c>
      <c r="H91" s="79">
        <f>H92+H94</f>
        <v>0</v>
      </c>
      <c r="I91" s="79">
        <f t="shared" si="2"/>
        <v>764800</v>
      </c>
      <c r="J91" s="95"/>
    </row>
    <row r="92" spans="2:10" ht="60">
      <c r="B92" s="90" t="s">
        <v>1309</v>
      </c>
      <c r="C92" s="77" t="s">
        <v>637</v>
      </c>
      <c r="D92" s="78" t="s">
        <v>643</v>
      </c>
      <c r="E92" s="77" t="s">
        <v>1310</v>
      </c>
      <c r="F92" s="77"/>
      <c r="G92" s="79">
        <f>G93</f>
        <v>240000</v>
      </c>
      <c r="H92" s="79">
        <f>H93</f>
        <v>0</v>
      </c>
      <c r="I92" s="79">
        <f t="shared" si="2"/>
        <v>240000</v>
      </c>
      <c r="J92" s="95"/>
    </row>
    <row r="93" spans="2:10" ht="24">
      <c r="B93" s="88" t="s">
        <v>766</v>
      </c>
      <c r="C93" s="77" t="s">
        <v>637</v>
      </c>
      <c r="D93" s="78" t="s">
        <v>643</v>
      </c>
      <c r="E93" s="77" t="s">
        <v>1310</v>
      </c>
      <c r="F93" s="77" t="s">
        <v>971</v>
      </c>
      <c r="G93" s="79">
        <v>240000</v>
      </c>
      <c r="H93" s="79">
        <v>0</v>
      </c>
      <c r="I93" s="79">
        <f t="shared" si="2"/>
        <v>240000</v>
      </c>
      <c r="J93" s="95"/>
    </row>
    <row r="94" spans="2:10" ht="24">
      <c r="B94" s="90" t="s">
        <v>1279</v>
      </c>
      <c r="C94" s="77" t="s">
        <v>637</v>
      </c>
      <c r="D94" s="78" t="s">
        <v>643</v>
      </c>
      <c r="E94" s="77" t="s">
        <v>1280</v>
      </c>
      <c r="F94" s="77"/>
      <c r="G94" s="79">
        <f>G95+G98</f>
        <v>524800</v>
      </c>
      <c r="H94" s="79">
        <f>H95+H98</f>
        <v>0</v>
      </c>
      <c r="I94" s="79">
        <f t="shared" si="2"/>
        <v>524800</v>
      </c>
      <c r="J94" s="95"/>
    </row>
    <row r="95" spans="2:10" ht="12.75">
      <c r="B95" s="90" t="s">
        <v>894</v>
      </c>
      <c r="C95" s="77" t="s">
        <v>637</v>
      </c>
      <c r="D95" s="78" t="s">
        <v>643</v>
      </c>
      <c r="E95" s="77" t="s">
        <v>1311</v>
      </c>
      <c r="F95" s="77"/>
      <c r="G95" s="79">
        <f>G96+G97</f>
        <v>404000</v>
      </c>
      <c r="H95" s="79">
        <f>H96+H97</f>
        <v>0</v>
      </c>
      <c r="I95" s="79">
        <f t="shared" si="2"/>
        <v>404000</v>
      </c>
      <c r="J95" s="95"/>
    </row>
    <row r="96" spans="2:10" ht="24">
      <c r="B96" s="88" t="s">
        <v>766</v>
      </c>
      <c r="C96" s="77" t="s">
        <v>637</v>
      </c>
      <c r="D96" s="78" t="s">
        <v>643</v>
      </c>
      <c r="E96" s="77" t="s">
        <v>1311</v>
      </c>
      <c r="F96" s="77" t="s">
        <v>971</v>
      </c>
      <c r="G96" s="79">
        <v>204000</v>
      </c>
      <c r="H96" s="79">
        <v>0</v>
      </c>
      <c r="I96" s="79">
        <f t="shared" si="2"/>
        <v>204000</v>
      </c>
      <c r="J96" s="95"/>
    </row>
    <row r="97" spans="2:10" ht="12.75">
      <c r="B97" s="88" t="s">
        <v>769</v>
      </c>
      <c r="C97" s="77" t="s">
        <v>637</v>
      </c>
      <c r="D97" s="78" t="s">
        <v>643</v>
      </c>
      <c r="E97" s="77" t="s">
        <v>1311</v>
      </c>
      <c r="F97" s="77" t="s">
        <v>967</v>
      </c>
      <c r="G97" s="79">
        <v>200000</v>
      </c>
      <c r="H97" s="79">
        <v>0</v>
      </c>
      <c r="I97" s="79">
        <f t="shared" si="2"/>
        <v>200000</v>
      </c>
      <c r="J97" s="95"/>
    </row>
    <row r="98" spans="2:10" ht="35.25" customHeight="1">
      <c r="B98" s="88" t="s">
        <v>1550</v>
      </c>
      <c r="C98" s="77" t="s">
        <v>637</v>
      </c>
      <c r="D98" s="78" t="s">
        <v>643</v>
      </c>
      <c r="E98" s="77" t="s">
        <v>1549</v>
      </c>
      <c r="F98" s="77"/>
      <c r="G98" s="79">
        <f>G99+G100</f>
        <v>120800</v>
      </c>
      <c r="H98" s="79">
        <f>H99+H100</f>
        <v>0</v>
      </c>
      <c r="I98" s="79">
        <f t="shared" si="2"/>
        <v>120800</v>
      </c>
      <c r="J98" s="95"/>
    </row>
    <row r="99" spans="2:10" ht="24">
      <c r="B99" s="88" t="s">
        <v>766</v>
      </c>
      <c r="C99" s="77" t="s">
        <v>637</v>
      </c>
      <c r="D99" s="78" t="s">
        <v>643</v>
      </c>
      <c r="E99" s="77" t="s">
        <v>1549</v>
      </c>
      <c r="F99" s="77" t="s">
        <v>971</v>
      </c>
      <c r="G99" s="79">
        <v>96800</v>
      </c>
      <c r="H99" s="79">
        <v>0</v>
      </c>
      <c r="I99" s="79">
        <f t="shared" si="2"/>
        <v>96800</v>
      </c>
      <c r="J99" s="95"/>
    </row>
    <row r="100" spans="2:10" ht="24.75" customHeight="1">
      <c r="B100" s="88" t="s">
        <v>771</v>
      </c>
      <c r="C100" s="77" t="s">
        <v>637</v>
      </c>
      <c r="D100" s="78" t="s">
        <v>643</v>
      </c>
      <c r="E100" s="77" t="s">
        <v>1549</v>
      </c>
      <c r="F100" s="77" t="s">
        <v>997</v>
      </c>
      <c r="G100" s="79">
        <v>24000</v>
      </c>
      <c r="H100" s="79">
        <v>0</v>
      </c>
      <c r="I100" s="79">
        <f t="shared" si="2"/>
        <v>24000</v>
      </c>
      <c r="J100" s="95"/>
    </row>
    <row r="101" spans="2:10" ht="36">
      <c r="B101" s="90" t="s">
        <v>1312</v>
      </c>
      <c r="C101" s="77" t="s">
        <v>637</v>
      </c>
      <c r="D101" s="78" t="s">
        <v>643</v>
      </c>
      <c r="E101" s="77" t="s">
        <v>1313</v>
      </c>
      <c r="F101" s="77"/>
      <c r="G101" s="79">
        <f aca="true" t="shared" si="5" ref="G101:H104">G102</f>
        <v>10101</v>
      </c>
      <c r="H101" s="79">
        <f t="shared" si="5"/>
        <v>0</v>
      </c>
      <c r="I101" s="79">
        <f t="shared" si="2"/>
        <v>10101</v>
      </c>
      <c r="J101" s="95"/>
    </row>
    <row r="102" spans="2:10" ht="12.75">
      <c r="B102" s="90" t="s">
        <v>1314</v>
      </c>
      <c r="C102" s="77" t="s">
        <v>637</v>
      </c>
      <c r="D102" s="78" t="s">
        <v>643</v>
      </c>
      <c r="E102" s="77" t="s">
        <v>1315</v>
      </c>
      <c r="F102" s="77"/>
      <c r="G102" s="79">
        <f t="shared" si="5"/>
        <v>10101</v>
      </c>
      <c r="H102" s="79">
        <f t="shared" si="5"/>
        <v>0</v>
      </c>
      <c r="I102" s="79">
        <f t="shared" si="2"/>
        <v>10101</v>
      </c>
      <c r="J102" s="95"/>
    </row>
    <row r="103" spans="2:10" ht="12.75">
      <c r="B103" s="90" t="s">
        <v>1316</v>
      </c>
      <c r="C103" s="77" t="s">
        <v>637</v>
      </c>
      <c r="D103" s="78" t="s">
        <v>643</v>
      </c>
      <c r="E103" s="77" t="s">
        <v>749</v>
      </c>
      <c r="F103" s="77"/>
      <c r="G103" s="79">
        <f t="shared" si="5"/>
        <v>10101</v>
      </c>
      <c r="H103" s="79">
        <f t="shared" si="5"/>
        <v>0</v>
      </c>
      <c r="I103" s="79">
        <f t="shared" si="2"/>
        <v>10101</v>
      </c>
      <c r="J103" s="95"/>
    </row>
    <row r="104" spans="2:10" ht="24">
      <c r="B104" s="90" t="s">
        <v>892</v>
      </c>
      <c r="C104" s="77" t="s">
        <v>637</v>
      </c>
      <c r="D104" s="78" t="s">
        <v>643</v>
      </c>
      <c r="E104" s="77" t="s">
        <v>1317</v>
      </c>
      <c r="F104" s="77"/>
      <c r="G104" s="79">
        <f t="shared" si="5"/>
        <v>10101</v>
      </c>
      <c r="H104" s="79">
        <f t="shared" si="5"/>
        <v>0</v>
      </c>
      <c r="I104" s="79">
        <f t="shared" si="2"/>
        <v>10101</v>
      </c>
      <c r="J104" s="95"/>
    </row>
    <row r="105" spans="2:10" ht="12.75">
      <c r="B105" s="88" t="s">
        <v>771</v>
      </c>
      <c r="C105" s="77" t="s">
        <v>637</v>
      </c>
      <c r="D105" s="78" t="s">
        <v>643</v>
      </c>
      <c r="E105" s="77" t="s">
        <v>1317</v>
      </c>
      <c r="F105" s="77" t="s">
        <v>997</v>
      </c>
      <c r="G105" s="79">
        <f>10000+101</f>
        <v>10101</v>
      </c>
      <c r="H105" s="79">
        <v>0</v>
      </c>
      <c r="I105" s="79">
        <f t="shared" si="2"/>
        <v>10101</v>
      </c>
      <c r="J105" s="95"/>
    </row>
    <row r="106" spans="2:10" ht="24" hidden="1">
      <c r="B106" s="88" t="s">
        <v>884</v>
      </c>
      <c r="C106" s="77" t="s">
        <v>637</v>
      </c>
      <c r="D106" s="78" t="s">
        <v>643</v>
      </c>
      <c r="E106" s="78" t="s">
        <v>663</v>
      </c>
      <c r="F106" s="77"/>
      <c r="G106" s="79">
        <f>G107</f>
        <v>0</v>
      </c>
      <c r="H106" s="79">
        <f>H107</f>
        <v>0</v>
      </c>
      <c r="I106" s="79">
        <f t="shared" si="2"/>
        <v>0</v>
      </c>
      <c r="J106" s="95"/>
    </row>
    <row r="107" spans="2:10" ht="12.75" hidden="1">
      <c r="B107" s="88" t="s">
        <v>886</v>
      </c>
      <c r="C107" s="77" t="s">
        <v>637</v>
      </c>
      <c r="D107" s="78" t="s">
        <v>643</v>
      </c>
      <c r="E107" s="78" t="s">
        <v>667</v>
      </c>
      <c r="F107" s="77"/>
      <c r="G107" s="79">
        <f>G108+G109</f>
        <v>0</v>
      </c>
      <c r="H107" s="79">
        <f>H108+H109</f>
        <v>0</v>
      </c>
      <c r="I107" s="79">
        <f t="shared" si="2"/>
        <v>0</v>
      </c>
      <c r="J107" s="95"/>
    </row>
    <row r="108" spans="2:10" ht="36" hidden="1">
      <c r="B108" s="88" t="s">
        <v>765</v>
      </c>
      <c r="C108" s="77" t="s">
        <v>637</v>
      </c>
      <c r="D108" s="78" t="s">
        <v>643</v>
      </c>
      <c r="E108" s="78" t="s">
        <v>667</v>
      </c>
      <c r="F108" s="77">
        <v>100</v>
      </c>
      <c r="G108" s="79">
        <v>0</v>
      </c>
      <c r="H108" s="79">
        <v>0</v>
      </c>
      <c r="I108" s="79">
        <f t="shared" si="2"/>
        <v>0</v>
      </c>
      <c r="J108" s="95"/>
    </row>
    <row r="109" spans="2:10" ht="24" hidden="1">
      <c r="B109" s="88" t="s">
        <v>766</v>
      </c>
      <c r="C109" s="77" t="s">
        <v>637</v>
      </c>
      <c r="D109" s="78" t="s">
        <v>643</v>
      </c>
      <c r="E109" s="78" t="s">
        <v>667</v>
      </c>
      <c r="F109" s="77">
        <v>200</v>
      </c>
      <c r="G109" s="79">
        <v>0</v>
      </c>
      <c r="H109" s="79">
        <v>0</v>
      </c>
      <c r="I109" s="79">
        <f t="shared" si="2"/>
        <v>0</v>
      </c>
      <c r="J109" s="95"/>
    </row>
    <row r="110" spans="2:10" ht="24">
      <c r="B110" s="88" t="s">
        <v>1442</v>
      </c>
      <c r="C110" s="77" t="s">
        <v>637</v>
      </c>
      <c r="D110" s="78" t="s">
        <v>643</v>
      </c>
      <c r="E110" s="78" t="s">
        <v>1175</v>
      </c>
      <c r="F110" s="77"/>
      <c r="G110" s="79">
        <f>G111+G117</f>
        <v>1408730</v>
      </c>
      <c r="H110" s="79">
        <f>H111+H117</f>
        <v>0</v>
      </c>
      <c r="I110" s="79">
        <f t="shared" si="2"/>
        <v>1408730</v>
      </c>
      <c r="J110" s="95"/>
    </row>
    <row r="111" spans="2:10" ht="24" hidden="1">
      <c r="B111" s="88" t="s">
        <v>913</v>
      </c>
      <c r="C111" s="77" t="s">
        <v>637</v>
      </c>
      <c r="D111" s="78" t="s">
        <v>643</v>
      </c>
      <c r="E111" s="78" t="s">
        <v>739</v>
      </c>
      <c r="F111" s="77"/>
      <c r="G111" s="79">
        <f>G112+G114</f>
        <v>0</v>
      </c>
      <c r="H111" s="79">
        <f>H112+H114</f>
        <v>0</v>
      </c>
      <c r="I111" s="79">
        <f t="shared" si="2"/>
        <v>0</v>
      </c>
      <c r="J111" s="95"/>
    </row>
    <row r="112" spans="2:10" ht="12.75" hidden="1">
      <c r="B112" s="88" t="s">
        <v>914</v>
      </c>
      <c r="C112" s="77" t="s">
        <v>637</v>
      </c>
      <c r="D112" s="78" t="s">
        <v>643</v>
      </c>
      <c r="E112" s="78" t="s">
        <v>670</v>
      </c>
      <c r="F112" s="77"/>
      <c r="G112" s="79">
        <f>G113</f>
        <v>0</v>
      </c>
      <c r="H112" s="79">
        <f>H113</f>
        <v>0</v>
      </c>
      <c r="I112" s="79">
        <f t="shared" si="2"/>
        <v>0</v>
      </c>
      <c r="J112" s="95"/>
    </row>
    <row r="113" spans="2:10" ht="24.75" customHeight="1" hidden="1">
      <c r="B113" s="88" t="s">
        <v>766</v>
      </c>
      <c r="C113" s="77" t="s">
        <v>637</v>
      </c>
      <c r="D113" s="78" t="s">
        <v>643</v>
      </c>
      <c r="E113" s="78" t="s">
        <v>670</v>
      </c>
      <c r="F113" s="77">
        <v>200</v>
      </c>
      <c r="G113" s="79">
        <v>0</v>
      </c>
      <c r="H113" s="79">
        <v>0</v>
      </c>
      <c r="I113" s="79">
        <f t="shared" si="2"/>
        <v>0</v>
      </c>
      <c r="J113" s="95"/>
    </row>
    <row r="114" spans="2:10" ht="12.75" hidden="1">
      <c r="B114" s="88" t="s">
        <v>1076</v>
      </c>
      <c r="C114" s="77" t="s">
        <v>637</v>
      </c>
      <c r="D114" s="78" t="s">
        <v>643</v>
      </c>
      <c r="E114" s="78" t="s">
        <v>1077</v>
      </c>
      <c r="F114" s="77"/>
      <c r="G114" s="79">
        <f>G115+G116</f>
        <v>0</v>
      </c>
      <c r="H114" s="79">
        <f>H115+H116</f>
        <v>0</v>
      </c>
      <c r="I114" s="79">
        <f t="shared" si="2"/>
        <v>0</v>
      </c>
      <c r="J114" s="95"/>
    </row>
    <row r="115" spans="2:10" ht="24" hidden="1">
      <c r="B115" s="88" t="s">
        <v>766</v>
      </c>
      <c r="C115" s="77" t="s">
        <v>637</v>
      </c>
      <c r="D115" s="78" t="s">
        <v>643</v>
      </c>
      <c r="E115" s="78" t="s">
        <v>1077</v>
      </c>
      <c r="F115" s="77" t="s">
        <v>971</v>
      </c>
      <c r="G115" s="79">
        <v>0</v>
      </c>
      <c r="H115" s="79">
        <v>0</v>
      </c>
      <c r="I115" s="79">
        <f t="shared" si="2"/>
        <v>0</v>
      </c>
      <c r="J115" s="95"/>
    </row>
    <row r="116" spans="2:10" ht="12.75" hidden="1">
      <c r="B116" s="88" t="s">
        <v>769</v>
      </c>
      <c r="C116" s="77" t="s">
        <v>637</v>
      </c>
      <c r="D116" s="78" t="s">
        <v>643</v>
      </c>
      <c r="E116" s="78" t="s">
        <v>1077</v>
      </c>
      <c r="F116" s="77" t="s">
        <v>967</v>
      </c>
      <c r="G116" s="79">
        <v>0</v>
      </c>
      <c r="H116" s="79">
        <v>0</v>
      </c>
      <c r="I116" s="79">
        <f t="shared" si="2"/>
        <v>0</v>
      </c>
      <c r="J116" s="95"/>
    </row>
    <row r="117" spans="2:10" ht="36">
      <c r="B117" s="88" t="s">
        <v>1553</v>
      </c>
      <c r="C117" s="77" t="s">
        <v>637</v>
      </c>
      <c r="D117" s="78" t="s">
        <v>643</v>
      </c>
      <c r="E117" s="78" t="s">
        <v>1176</v>
      </c>
      <c r="F117" s="77"/>
      <c r="G117" s="79">
        <f>G118</f>
        <v>1408730</v>
      </c>
      <c r="H117" s="79">
        <f>H118</f>
        <v>0</v>
      </c>
      <c r="I117" s="79">
        <f t="shared" si="2"/>
        <v>1408730</v>
      </c>
      <c r="J117" s="95"/>
    </row>
    <row r="118" spans="2:10" ht="24">
      <c r="B118" s="88" t="s">
        <v>1554</v>
      </c>
      <c r="C118" s="77" t="s">
        <v>637</v>
      </c>
      <c r="D118" s="78" t="s">
        <v>643</v>
      </c>
      <c r="E118" s="78" t="s">
        <v>1551</v>
      </c>
      <c r="F118" s="77"/>
      <c r="G118" s="79">
        <f>G119</f>
        <v>1408730</v>
      </c>
      <c r="H118" s="79">
        <f>H119</f>
        <v>0</v>
      </c>
      <c r="I118" s="79">
        <f>G118+H118</f>
        <v>1408730</v>
      </c>
      <c r="J118" s="95"/>
    </row>
    <row r="119" spans="2:10" ht="24">
      <c r="B119" s="88" t="s">
        <v>1555</v>
      </c>
      <c r="C119" s="77" t="s">
        <v>637</v>
      </c>
      <c r="D119" s="78" t="s">
        <v>643</v>
      </c>
      <c r="E119" s="78" t="s">
        <v>1552</v>
      </c>
      <c r="F119" s="77"/>
      <c r="G119" s="79">
        <f>G120+G121+G122</f>
        <v>1408730</v>
      </c>
      <c r="H119" s="79">
        <f>H120+H121+H122</f>
        <v>0</v>
      </c>
      <c r="I119" s="79">
        <f>G119+H119</f>
        <v>1408730</v>
      </c>
      <c r="J119" s="95"/>
    </row>
    <row r="120" spans="2:10" ht="36">
      <c r="B120" s="88" t="s">
        <v>765</v>
      </c>
      <c r="C120" s="77" t="s">
        <v>637</v>
      </c>
      <c r="D120" s="78" t="s">
        <v>643</v>
      </c>
      <c r="E120" s="78" t="s">
        <v>1552</v>
      </c>
      <c r="F120" s="77" t="s">
        <v>733</v>
      </c>
      <c r="G120" s="79">
        <v>1281830</v>
      </c>
      <c r="H120" s="79">
        <v>12900</v>
      </c>
      <c r="I120" s="79">
        <f>G120+H120</f>
        <v>1294730</v>
      </c>
      <c r="J120" s="95"/>
    </row>
    <row r="121" spans="2:10" ht="24">
      <c r="B121" s="88" t="s">
        <v>766</v>
      </c>
      <c r="C121" s="77" t="s">
        <v>637</v>
      </c>
      <c r="D121" s="78" t="s">
        <v>643</v>
      </c>
      <c r="E121" s="78" t="s">
        <v>1552</v>
      </c>
      <c r="F121" s="77" t="s">
        <v>971</v>
      </c>
      <c r="G121" s="79">
        <v>126900</v>
      </c>
      <c r="H121" s="79">
        <v>-13100</v>
      </c>
      <c r="I121" s="79">
        <f>G121+H121</f>
        <v>113800</v>
      </c>
      <c r="J121" s="95"/>
    </row>
    <row r="122" spans="2:10" ht="12.75">
      <c r="B122" s="88" t="s">
        <v>769</v>
      </c>
      <c r="C122" s="77" t="s">
        <v>637</v>
      </c>
      <c r="D122" s="78" t="s">
        <v>643</v>
      </c>
      <c r="E122" s="78" t="s">
        <v>1552</v>
      </c>
      <c r="F122" s="77" t="s">
        <v>967</v>
      </c>
      <c r="G122" s="79">
        <v>0</v>
      </c>
      <c r="H122" s="79">
        <v>200</v>
      </c>
      <c r="I122" s="79">
        <f>G122+H122</f>
        <v>200</v>
      </c>
      <c r="J122" s="95"/>
    </row>
    <row r="123" spans="2:10" ht="24">
      <c r="B123" s="88" t="s">
        <v>1166</v>
      </c>
      <c r="C123" s="77" t="s">
        <v>637</v>
      </c>
      <c r="D123" s="78" t="s">
        <v>643</v>
      </c>
      <c r="E123" s="78" t="s">
        <v>1167</v>
      </c>
      <c r="F123" s="77"/>
      <c r="G123" s="79">
        <f>G130+G124</f>
        <v>26219397.5</v>
      </c>
      <c r="H123" s="79">
        <f>H130+H124</f>
        <v>1946680</v>
      </c>
      <c r="I123" s="79">
        <f aca="true" t="shared" si="6" ref="I123:I201">G123+H123</f>
        <v>28166077.5</v>
      </c>
      <c r="J123" s="95"/>
    </row>
    <row r="124" spans="2:10" ht="15" customHeight="1">
      <c r="B124" s="88" t="s">
        <v>1436</v>
      </c>
      <c r="C124" s="77" t="s">
        <v>637</v>
      </c>
      <c r="D124" s="78" t="s">
        <v>643</v>
      </c>
      <c r="E124" s="78" t="s">
        <v>1439</v>
      </c>
      <c r="F124" s="77"/>
      <c r="G124" s="79">
        <f>G125</f>
        <v>30000</v>
      </c>
      <c r="H124" s="79">
        <f>H125</f>
        <v>1260000</v>
      </c>
      <c r="I124" s="79">
        <f t="shared" si="6"/>
        <v>1290000</v>
      </c>
      <c r="J124" s="95"/>
    </row>
    <row r="125" spans="2:10" ht="25.5" customHeight="1">
      <c r="B125" s="88" t="s">
        <v>1437</v>
      </c>
      <c r="C125" s="77" t="s">
        <v>637</v>
      </c>
      <c r="D125" s="78" t="s">
        <v>643</v>
      </c>
      <c r="E125" s="78" t="s">
        <v>1440</v>
      </c>
      <c r="F125" s="77"/>
      <c r="G125" s="79">
        <f>G128+G126</f>
        <v>30000</v>
      </c>
      <c r="H125" s="79">
        <f>H128+H126</f>
        <v>1260000</v>
      </c>
      <c r="I125" s="79">
        <f t="shared" si="6"/>
        <v>1290000</v>
      </c>
      <c r="J125" s="95"/>
    </row>
    <row r="126" spans="2:10" ht="25.5" customHeight="1">
      <c r="B126" s="88" t="s">
        <v>1467</v>
      </c>
      <c r="C126" s="77" t="s">
        <v>637</v>
      </c>
      <c r="D126" s="78" t="s">
        <v>643</v>
      </c>
      <c r="E126" s="78" t="s">
        <v>1468</v>
      </c>
      <c r="F126" s="77"/>
      <c r="G126" s="79">
        <f>G127</f>
        <v>0</v>
      </c>
      <c r="H126" s="79">
        <f>H127</f>
        <v>1260000</v>
      </c>
      <c r="I126" s="79">
        <f t="shared" si="6"/>
        <v>1260000</v>
      </c>
      <c r="J126" s="95"/>
    </row>
    <row r="127" spans="2:10" ht="25.5" customHeight="1">
      <c r="B127" s="88" t="s">
        <v>766</v>
      </c>
      <c r="C127" s="77" t="s">
        <v>637</v>
      </c>
      <c r="D127" s="78" t="s">
        <v>643</v>
      </c>
      <c r="E127" s="78" t="s">
        <v>1468</v>
      </c>
      <c r="F127" s="77" t="s">
        <v>971</v>
      </c>
      <c r="G127" s="79">
        <v>0</v>
      </c>
      <c r="H127" s="79">
        <v>1260000</v>
      </c>
      <c r="I127" s="79">
        <f t="shared" si="6"/>
        <v>1260000</v>
      </c>
      <c r="J127" s="95"/>
    </row>
    <row r="128" spans="2:10" ht="15.75" customHeight="1">
      <c r="B128" s="88" t="s">
        <v>1438</v>
      </c>
      <c r="C128" s="77" t="s">
        <v>637</v>
      </c>
      <c r="D128" s="78" t="s">
        <v>643</v>
      </c>
      <c r="E128" s="78" t="s">
        <v>1441</v>
      </c>
      <c r="F128" s="77"/>
      <c r="G128" s="79">
        <f>G129</f>
        <v>30000</v>
      </c>
      <c r="H128" s="79">
        <f>H129</f>
        <v>0</v>
      </c>
      <c r="I128" s="79">
        <f t="shared" si="6"/>
        <v>30000</v>
      </c>
      <c r="J128" s="95"/>
    </row>
    <row r="129" spans="2:10" ht="24">
      <c r="B129" s="88" t="s">
        <v>766</v>
      </c>
      <c r="C129" s="77" t="s">
        <v>637</v>
      </c>
      <c r="D129" s="78" t="s">
        <v>643</v>
      </c>
      <c r="E129" s="78" t="s">
        <v>1441</v>
      </c>
      <c r="F129" s="77" t="s">
        <v>971</v>
      </c>
      <c r="G129" s="79">
        <v>30000</v>
      </c>
      <c r="H129" s="79">
        <v>0</v>
      </c>
      <c r="I129" s="79">
        <f t="shared" si="6"/>
        <v>30000</v>
      </c>
      <c r="J129" s="95"/>
    </row>
    <row r="130" spans="2:10" ht="52.5">
      <c r="B130" s="125" t="s">
        <v>1430</v>
      </c>
      <c r="C130" s="77" t="s">
        <v>637</v>
      </c>
      <c r="D130" s="78" t="s">
        <v>643</v>
      </c>
      <c r="E130" s="78" t="s">
        <v>1168</v>
      </c>
      <c r="F130" s="77"/>
      <c r="G130" s="79">
        <f>G132</f>
        <v>26189397.5</v>
      </c>
      <c r="H130" s="79">
        <f>H132</f>
        <v>686680</v>
      </c>
      <c r="I130" s="79">
        <f t="shared" si="6"/>
        <v>26876077.5</v>
      </c>
      <c r="J130" s="95"/>
    </row>
    <row r="131" spans="2:10" ht="24">
      <c r="B131" s="88" t="s">
        <v>1169</v>
      </c>
      <c r="C131" s="77" t="s">
        <v>637</v>
      </c>
      <c r="D131" s="78" t="s">
        <v>643</v>
      </c>
      <c r="E131" s="78" t="s">
        <v>1170</v>
      </c>
      <c r="F131" s="77"/>
      <c r="G131" s="79">
        <f>G132</f>
        <v>26189397.5</v>
      </c>
      <c r="H131" s="79">
        <f>H132</f>
        <v>686680</v>
      </c>
      <c r="I131" s="79">
        <f t="shared" si="6"/>
        <v>26876077.5</v>
      </c>
      <c r="J131" s="95"/>
    </row>
    <row r="132" spans="2:10" s="64" customFormat="1" ht="24">
      <c r="B132" s="88" t="s">
        <v>1171</v>
      </c>
      <c r="C132" s="77" t="s">
        <v>637</v>
      </c>
      <c r="D132" s="78" t="s">
        <v>643</v>
      </c>
      <c r="E132" s="78" t="s">
        <v>1318</v>
      </c>
      <c r="F132" s="77"/>
      <c r="G132" s="79">
        <f>G133+G134+G135</f>
        <v>26189397.5</v>
      </c>
      <c r="H132" s="79">
        <f>H133+H134+H135</f>
        <v>686680</v>
      </c>
      <c r="I132" s="79">
        <f t="shared" si="6"/>
        <v>26876077.5</v>
      </c>
      <c r="J132" s="95"/>
    </row>
    <row r="133" spans="2:10" s="64" customFormat="1" ht="36">
      <c r="B133" s="88" t="s">
        <v>765</v>
      </c>
      <c r="C133" s="77" t="s">
        <v>637</v>
      </c>
      <c r="D133" s="78" t="s">
        <v>643</v>
      </c>
      <c r="E133" s="78" t="s">
        <v>1318</v>
      </c>
      <c r="F133" s="77" t="s">
        <v>733</v>
      </c>
      <c r="G133" s="79">
        <v>14732945</v>
      </c>
      <c r="H133" s="79">
        <v>0</v>
      </c>
      <c r="I133" s="79">
        <f t="shared" si="6"/>
        <v>14732945</v>
      </c>
      <c r="J133" s="95"/>
    </row>
    <row r="134" spans="2:10" s="64" customFormat="1" ht="24">
      <c r="B134" s="88" t="s">
        <v>766</v>
      </c>
      <c r="C134" s="77" t="s">
        <v>637</v>
      </c>
      <c r="D134" s="78" t="s">
        <v>643</v>
      </c>
      <c r="E134" s="78" t="s">
        <v>1318</v>
      </c>
      <c r="F134" s="77" t="s">
        <v>971</v>
      </c>
      <c r="G134" s="79">
        <v>10851296.5</v>
      </c>
      <c r="H134" s="79">
        <f>628280+58400</f>
        <v>686680</v>
      </c>
      <c r="I134" s="79">
        <f t="shared" si="6"/>
        <v>11537976.5</v>
      </c>
      <c r="J134" s="95"/>
    </row>
    <row r="135" spans="2:10" s="64" customFormat="1" ht="12.75">
      <c r="B135" s="88" t="s">
        <v>769</v>
      </c>
      <c r="C135" s="77" t="s">
        <v>637</v>
      </c>
      <c r="D135" s="78" t="s">
        <v>643</v>
      </c>
      <c r="E135" s="78" t="s">
        <v>1318</v>
      </c>
      <c r="F135" s="77" t="s">
        <v>967</v>
      </c>
      <c r="G135" s="79">
        <v>605156</v>
      </c>
      <c r="H135" s="79">
        <v>0</v>
      </c>
      <c r="I135" s="79">
        <f t="shared" si="6"/>
        <v>605156</v>
      </c>
      <c r="J135" s="95"/>
    </row>
    <row r="136" spans="2:10" s="64" customFormat="1" ht="24">
      <c r="B136" s="88" t="s">
        <v>1434</v>
      </c>
      <c r="C136" s="77" t="s">
        <v>637</v>
      </c>
      <c r="D136" s="78" t="s">
        <v>643</v>
      </c>
      <c r="E136" s="78" t="s">
        <v>1420</v>
      </c>
      <c r="F136" s="77"/>
      <c r="G136" s="79">
        <f aca="true" t="shared" si="7" ref="G136:H138">G137</f>
        <v>0</v>
      </c>
      <c r="H136" s="79">
        <f t="shared" si="7"/>
        <v>27600</v>
      </c>
      <c r="I136" s="79">
        <f t="shared" si="6"/>
        <v>27600</v>
      </c>
      <c r="J136" s="95"/>
    </row>
    <row r="137" spans="2:10" s="64" customFormat="1" ht="12.75">
      <c r="B137" s="88" t="s">
        <v>1435</v>
      </c>
      <c r="C137" s="77" t="s">
        <v>637</v>
      </c>
      <c r="D137" s="78" t="s">
        <v>643</v>
      </c>
      <c r="E137" s="78" t="s">
        <v>1421</v>
      </c>
      <c r="F137" s="77"/>
      <c r="G137" s="79">
        <f t="shared" si="7"/>
        <v>0</v>
      </c>
      <c r="H137" s="79">
        <f t="shared" si="7"/>
        <v>27600</v>
      </c>
      <c r="I137" s="79">
        <f t="shared" si="6"/>
        <v>27600</v>
      </c>
      <c r="J137" s="95"/>
    </row>
    <row r="138" spans="2:10" s="64" customFormat="1" ht="12.75">
      <c r="B138" s="88" t="s">
        <v>1426</v>
      </c>
      <c r="C138" s="77" t="s">
        <v>637</v>
      </c>
      <c r="D138" s="78" t="s">
        <v>643</v>
      </c>
      <c r="E138" s="78" t="s">
        <v>1422</v>
      </c>
      <c r="F138" s="77"/>
      <c r="G138" s="79">
        <f t="shared" si="7"/>
        <v>0</v>
      </c>
      <c r="H138" s="79">
        <f t="shared" si="7"/>
        <v>27600</v>
      </c>
      <c r="I138" s="79">
        <f t="shared" si="6"/>
        <v>27600</v>
      </c>
      <c r="J138" s="95"/>
    </row>
    <row r="139" spans="2:10" s="64" customFormat="1" ht="24">
      <c r="B139" s="88" t="s">
        <v>766</v>
      </c>
      <c r="C139" s="77" t="s">
        <v>637</v>
      </c>
      <c r="D139" s="78" t="s">
        <v>643</v>
      </c>
      <c r="E139" s="78" t="s">
        <v>1422</v>
      </c>
      <c r="F139" s="77" t="s">
        <v>971</v>
      </c>
      <c r="G139" s="79">
        <v>0</v>
      </c>
      <c r="H139" s="79">
        <v>27600</v>
      </c>
      <c r="I139" s="79">
        <f t="shared" si="6"/>
        <v>27600</v>
      </c>
      <c r="J139" s="95"/>
    </row>
    <row r="140" spans="2:10" s="64" customFormat="1" ht="12.75">
      <c r="B140" s="88" t="s">
        <v>807</v>
      </c>
      <c r="C140" s="77" t="s">
        <v>637</v>
      </c>
      <c r="D140" s="78" t="s">
        <v>643</v>
      </c>
      <c r="E140" s="78" t="s">
        <v>783</v>
      </c>
      <c r="F140" s="77"/>
      <c r="G140" s="79">
        <f>G141+G147+G149+G153+G156+G144+G159</f>
        <v>1248058</v>
      </c>
      <c r="H140" s="79">
        <f>H141+H147+H149+H153+H156+H144+H159</f>
        <v>0</v>
      </c>
      <c r="I140" s="79">
        <f t="shared" si="6"/>
        <v>1248058</v>
      </c>
      <c r="J140" s="95"/>
    </row>
    <row r="141" spans="2:10" s="64" customFormat="1" ht="24" hidden="1">
      <c r="B141" s="88" t="s">
        <v>941</v>
      </c>
      <c r="C141" s="77" t="s">
        <v>637</v>
      </c>
      <c r="D141" s="78" t="s">
        <v>643</v>
      </c>
      <c r="E141" s="78" t="s">
        <v>671</v>
      </c>
      <c r="F141" s="77"/>
      <c r="G141" s="79">
        <f>G143+G142</f>
        <v>0</v>
      </c>
      <c r="H141" s="79">
        <f>H143+H142</f>
        <v>0</v>
      </c>
      <c r="I141" s="79">
        <f t="shared" si="6"/>
        <v>0</v>
      </c>
      <c r="J141" s="95"/>
    </row>
    <row r="142" spans="2:10" s="64" customFormat="1" ht="36" hidden="1">
      <c r="B142" s="88" t="s">
        <v>765</v>
      </c>
      <c r="C142" s="77" t="s">
        <v>637</v>
      </c>
      <c r="D142" s="78" t="s">
        <v>643</v>
      </c>
      <c r="E142" s="78" t="s">
        <v>671</v>
      </c>
      <c r="F142" s="77" t="s">
        <v>733</v>
      </c>
      <c r="G142" s="79">
        <v>0</v>
      </c>
      <c r="H142" s="79">
        <v>0</v>
      </c>
      <c r="I142" s="79">
        <f t="shared" si="6"/>
        <v>0</v>
      </c>
      <c r="J142" s="95"/>
    </row>
    <row r="143" spans="2:10" s="64" customFormat="1" ht="24" hidden="1">
      <c r="B143" s="88" t="s">
        <v>766</v>
      </c>
      <c r="C143" s="77" t="s">
        <v>637</v>
      </c>
      <c r="D143" s="78" t="s">
        <v>643</v>
      </c>
      <c r="E143" s="78" t="s">
        <v>671</v>
      </c>
      <c r="F143" s="77">
        <v>200</v>
      </c>
      <c r="G143" s="79">
        <v>0</v>
      </c>
      <c r="H143" s="79">
        <v>0</v>
      </c>
      <c r="I143" s="79">
        <f t="shared" si="6"/>
        <v>0</v>
      </c>
      <c r="J143" s="95"/>
    </row>
    <row r="144" spans="2:10" ht="36">
      <c r="B144" s="88" t="s">
        <v>1172</v>
      </c>
      <c r="C144" s="77" t="s">
        <v>637</v>
      </c>
      <c r="D144" s="78" t="s">
        <v>643</v>
      </c>
      <c r="E144" s="78" t="s">
        <v>1173</v>
      </c>
      <c r="F144" s="77"/>
      <c r="G144" s="79">
        <f>G145+G146</f>
        <v>692200</v>
      </c>
      <c r="H144" s="79">
        <f>H145+H146</f>
        <v>0</v>
      </c>
      <c r="I144" s="79">
        <f t="shared" si="6"/>
        <v>692200</v>
      </c>
      <c r="J144" s="95"/>
    </row>
    <row r="145" spans="2:10" ht="36">
      <c r="B145" s="88" t="s">
        <v>765</v>
      </c>
      <c r="C145" s="77" t="s">
        <v>637</v>
      </c>
      <c r="D145" s="78" t="s">
        <v>643</v>
      </c>
      <c r="E145" s="78" t="s">
        <v>1173</v>
      </c>
      <c r="F145" s="77" t="s">
        <v>733</v>
      </c>
      <c r="G145" s="79">
        <v>591944.71</v>
      </c>
      <c r="H145" s="79">
        <v>0</v>
      </c>
      <c r="I145" s="79">
        <f t="shared" si="6"/>
        <v>591944.71</v>
      </c>
      <c r="J145" s="95"/>
    </row>
    <row r="146" spans="2:10" ht="24">
      <c r="B146" s="88" t="s">
        <v>766</v>
      </c>
      <c r="C146" s="77" t="s">
        <v>637</v>
      </c>
      <c r="D146" s="78" t="s">
        <v>643</v>
      </c>
      <c r="E146" s="78" t="s">
        <v>1173</v>
      </c>
      <c r="F146" s="77" t="s">
        <v>971</v>
      </c>
      <c r="G146" s="79">
        <v>100255.29</v>
      </c>
      <c r="H146" s="79">
        <f>H147</f>
        <v>0</v>
      </c>
      <c r="I146" s="79">
        <f t="shared" si="6"/>
        <v>100255.29</v>
      </c>
      <c r="J146" s="95"/>
    </row>
    <row r="147" spans="2:10" ht="24">
      <c r="B147" s="88" t="s">
        <v>943</v>
      </c>
      <c r="C147" s="77" t="s">
        <v>637</v>
      </c>
      <c r="D147" s="78" t="s">
        <v>643</v>
      </c>
      <c r="E147" s="78" t="s">
        <v>672</v>
      </c>
      <c r="F147" s="77"/>
      <c r="G147" s="79">
        <f>G148</f>
        <v>59400</v>
      </c>
      <c r="H147" s="79">
        <f>H148</f>
        <v>0</v>
      </c>
      <c r="I147" s="79">
        <f t="shared" si="6"/>
        <v>59400</v>
      </c>
      <c r="J147" s="95"/>
    </row>
    <row r="148" spans="2:10" s="64" customFormat="1" ht="24">
      <c r="B148" s="88" t="s">
        <v>766</v>
      </c>
      <c r="C148" s="77" t="s">
        <v>637</v>
      </c>
      <c r="D148" s="78" t="s">
        <v>643</v>
      </c>
      <c r="E148" s="78" t="s">
        <v>672</v>
      </c>
      <c r="F148" s="77">
        <v>200</v>
      </c>
      <c r="G148" s="79">
        <v>59400</v>
      </c>
      <c r="H148" s="79">
        <v>0</v>
      </c>
      <c r="I148" s="79">
        <f t="shared" si="6"/>
        <v>59400</v>
      </c>
      <c r="J148" s="95"/>
    </row>
    <row r="149" spans="2:10" s="64" customFormat="1" ht="48">
      <c r="B149" s="88" t="s">
        <v>944</v>
      </c>
      <c r="C149" s="77" t="s">
        <v>637</v>
      </c>
      <c r="D149" s="78" t="s">
        <v>643</v>
      </c>
      <c r="E149" s="78" t="s">
        <v>673</v>
      </c>
      <c r="F149" s="77"/>
      <c r="G149" s="79">
        <f>G150+G151</f>
        <v>196900</v>
      </c>
      <c r="H149" s="79">
        <f>H150+H151</f>
        <v>0</v>
      </c>
      <c r="I149" s="79">
        <f t="shared" si="6"/>
        <v>196900</v>
      </c>
      <c r="J149" s="95"/>
    </row>
    <row r="150" spans="2:10" s="64" customFormat="1" ht="36">
      <c r="B150" s="88" t="s">
        <v>765</v>
      </c>
      <c r="C150" s="77" t="s">
        <v>637</v>
      </c>
      <c r="D150" s="78" t="s">
        <v>643</v>
      </c>
      <c r="E150" s="78" t="s">
        <v>673</v>
      </c>
      <c r="F150" s="77">
        <v>100</v>
      </c>
      <c r="G150" s="79">
        <v>196900</v>
      </c>
      <c r="H150" s="79">
        <v>0</v>
      </c>
      <c r="I150" s="79">
        <f t="shared" si="6"/>
        <v>196900</v>
      </c>
      <c r="J150" s="95"/>
    </row>
    <row r="151" spans="2:10" s="64" customFormat="1" ht="24" hidden="1">
      <c r="B151" s="88" t="s">
        <v>766</v>
      </c>
      <c r="C151" s="77" t="s">
        <v>637</v>
      </c>
      <c r="D151" s="78" t="s">
        <v>643</v>
      </c>
      <c r="E151" s="78" t="s">
        <v>673</v>
      </c>
      <c r="F151" s="77">
        <v>200</v>
      </c>
      <c r="G151" s="79">
        <v>0</v>
      </c>
      <c r="H151" s="79">
        <v>0</v>
      </c>
      <c r="I151" s="79">
        <f t="shared" si="6"/>
        <v>0</v>
      </c>
      <c r="J151" s="95"/>
    </row>
    <row r="152" spans="2:10" s="64" customFormat="1" ht="24" hidden="1">
      <c r="B152" s="88" t="s">
        <v>1123</v>
      </c>
      <c r="C152" s="77" t="s">
        <v>637</v>
      </c>
      <c r="D152" s="78" t="s">
        <v>643</v>
      </c>
      <c r="E152" s="78" t="s">
        <v>732</v>
      </c>
      <c r="F152" s="77"/>
      <c r="G152" s="79">
        <f>G153</f>
        <v>0</v>
      </c>
      <c r="H152" s="79">
        <f>H153</f>
        <v>0</v>
      </c>
      <c r="I152" s="79">
        <f t="shared" si="6"/>
        <v>0</v>
      </c>
      <c r="J152" s="95"/>
    </row>
    <row r="153" spans="2:10" s="64" customFormat="1" ht="24" hidden="1">
      <c r="B153" s="88" t="s">
        <v>811</v>
      </c>
      <c r="C153" s="77" t="s">
        <v>637</v>
      </c>
      <c r="D153" s="78" t="s">
        <v>643</v>
      </c>
      <c r="E153" s="78" t="s">
        <v>656</v>
      </c>
      <c r="F153" s="77"/>
      <c r="G153" s="79">
        <f>G154</f>
        <v>0</v>
      </c>
      <c r="H153" s="79">
        <f>H154</f>
        <v>0</v>
      </c>
      <c r="I153" s="79">
        <f t="shared" si="6"/>
        <v>0</v>
      </c>
      <c r="J153" s="95"/>
    </row>
    <row r="154" spans="2:10" s="64" customFormat="1" ht="36" hidden="1">
      <c r="B154" s="88" t="s">
        <v>765</v>
      </c>
      <c r="C154" s="77" t="s">
        <v>637</v>
      </c>
      <c r="D154" s="78" t="s">
        <v>643</v>
      </c>
      <c r="E154" s="78" t="s">
        <v>656</v>
      </c>
      <c r="F154" s="77" t="s">
        <v>733</v>
      </c>
      <c r="G154" s="79">
        <v>0</v>
      </c>
      <c r="H154" s="79">
        <v>0</v>
      </c>
      <c r="I154" s="79">
        <f t="shared" si="6"/>
        <v>0</v>
      </c>
      <c r="J154" s="95"/>
    </row>
    <row r="155" spans="2:10" s="64" customFormat="1" ht="36" hidden="1">
      <c r="B155" s="88" t="s">
        <v>1137</v>
      </c>
      <c r="C155" s="77" t="s">
        <v>637</v>
      </c>
      <c r="D155" s="78" t="s">
        <v>643</v>
      </c>
      <c r="E155" s="78" t="s">
        <v>1122</v>
      </c>
      <c r="F155" s="77"/>
      <c r="G155" s="79">
        <f>G156</f>
        <v>0</v>
      </c>
      <c r="H155" s="79">
        <f>H156</f>
        <v>0</v>
      </c>
      <c r="I155" s="79">
        <f t="shared" si="6"/>
        <v>0</v>
      </c>
      <c r="J155" s="95"/>
    </row>
    <row r="156" spans="2:10" s="64" customFormat="1" ht="24" hidden="1">
      <c r="B156" s="88" t="s">
        <v>1138</v>
      </c>
      <c r="C156" s="77" t="s">
        <v>637</v>
      </c>
      <c r="D156" s="78" t="s">
        <v>643</v>
      </c>
      <c r="E156" s="78" t="s">
        <v>1099</v>
      </c>
      <c r="F156" s="77"/>
      <c r="G156" s="79">
        <f>G157+G158</f>
        <v>0</v>
      </c>
      <c r="H156" s="79">
        <f>H157+H158</f>
        <v>0</v>
      </c>
      <c r="I156" s="79">
        <f t="shared" si="6"/>
        <v>0</v>
      </c>
      <c r="J156" s="95"/>
    </row>
    <row r="157" spans="2:10" s="64" customFormat="1" ht="36" hidden="1">
      <c r="B157" s="88" t="s">
        <v>765</v>
      </c>
      <c r="C157" s="77" t="s">
        <v>637</v>
      </c>
      <c r="D157" s="78" t="s">
        <v>643</v>
      </c>
      <c r="E157" s="78" t="s">
        <v>1099</v>
      </c>
      <c r="F157" s="77" t="s">
        <v>733</v>
      </c>
      <c r="G157" s="79">
        <v>0</v>
      </c>
      <c r="H157" s="79">
        <v>0</v>
      </c>
      <c r="I157" s="79">
        <f t="shared" si="6"/>
        <v>0</v>
      </c>
      <c r="J157" s="95"/>
    </row>
    <row r="158" spans="2:10" s="64" customFormat="1" ht="24" hidden="1">
      <c r="B158" s="88" t="s">
        <v>766</v>
      </c>
      <c r="C158" s="77" t="s">
        <v>637</v>
      </c>
      <c r="D158" s="78" t="s">
        <v>643</v>
      </c>
      <c r="E158" s="78" t="s">
        <v>1099</v>
      </c>
      <c r="F158" s="77" t="s">
        <v>971</v>
      </c>
      <c r="G158" s="79"/>
      <c r="H158" s="79">
        <v>0</v>
      </c>
      <c r="I158" s="79">
        <f t="shared" si="6"/>
        <v>0</v>
      </c>
      <c r="J158" s="95"/>
    </row>
    <row r="159" spans="2:10" ht="24">
      <c r="B159" s="88" t="s">
        <v>813</v>
      </c>
      <c r="C159" s="77" t="s">
        <v>637</v>
      </c>
      <c r="D159" s="78" t="s">
        <v>643</v>
      </c>
      <c r="E159" s="78" t="s">
        <v>1307</v>
      </c>
      <c r="F159" s="77"/>
      <c r="G159" s="79">
        <f>G160</f>
        <v>299558</v>
      </c>
      <c r="H159" s="79">
        <f>H160</f>
        <v>0</v>
      </c>
      <c r="I159" s="79">
        <f t="shared" si="6"/>
        <v>299558</v>
      </c>
      <c r="J159" s="95"/>
    </row>
    <row r="160" spans="2:10" ht="36">
      <c r="B160" s="88" t="s">
        <v>765</v>
      </c>
      <c r="C160" s="77" t="s">
        <v>637</v>
      </c>
      <c r="D160" s="78" t="s">
        <v>643</v>
      </c>
      <c r="E160" s="78" t="s">
        <v>1307</v>
      </c>
      <c r="F160" s="77" t="s">
        <v>733</v>
      </c>
      <c r="G160" s="79">
        <f>230075+69483</f>
        <v>299558</v>
      </c>
      <c r="H160" s="79">
        <v>0</v>
      </c>
      <c r="I160" s="79">
        <f t="shared" si="6"/>
        <v>299558</v>
      </c>
      <c r="J160" s="95"/>
    </row>
    <row r="161" spans="2:10" s="127" customFormat="1" ht="12.75" hidden="1">
      <c r="B161" s="121" t="s">
        <v>950</v>
      </c>
      <c r="C161" s="117" t="s">
        <v>638</v>
      </c>
      <c r="D161" s="122"/>
      <c r="E161" s="122"/>
      <c r="F161" s="117"/>
      <c r="G161" s="123">
        <f>G162</f>
        <v>0</v>
      </c>
      <c r="H161" s="123">
        <f>H162</f>
        <v>0</v>
      </c>
      <c r="I161" s="123">
        <f>G161+H161</f>
        <v>0</v>
      </c>
      <c r="J161" s="129"/>
    </row>
    <row r="162" spans="2:10" s="127" customFormat="1" ht="12.75" hidden="1">
      <c r="B162" s="121" t="s">
        <v>395</v>
      </c>
      <c r="C162" s="117" t="s">
        <v>638</v>
      </c>
      <c r="D162" s="122" t="s">
        <v>639</v>
      </c>
      <c r="E162" s="122"/>
      <c r="F162" s="117"/>
      <c r="G162" s="123">
        <f>G164</f>
        <v>0</v>
      </c>
      <c r="H162" s="123">
        <f>H164</f>
        <v>0</v>
      </c>
      <c r="I162" s="123">
        <f>G162+H162</f>
        <v>0</v>
      </c>
      <c r="J162" s="129"/>
    </row>
    <row r="163" spans="2:9" ht="12.75" hidden="1">
      <c r="B163" s="88" t="s">
        <v>807</v>
      </c>
      <c r="C163" s="77" t="s">
        <v>638</v>
      </c>
      <c r="D163" s="78" t="s">
        <v>639</v>
      </c>
      <c r="E163" s="78" t="s">
        <v>783</v>
      </c>
      <c r="F163" s="77"/>
      <c r="G163" s="79">
        <f>G164</f>
        <v>0</v>
      </c>
      <c r="H163" s="79">
        <f>H164</f>
        <v>0</v>
      </c>
      <c r="I163" s="79">
        <f>G163+H163</f>
        <v>0</v>
      </c>
    </row>
    <row r="164" spans="2:9" ht="24" hidden="1">
      <c r="B164" s="88" t="s">
        <v>945</v>
      </c>
      <c r="C164" s="77" t="s">
        <v>638</v>
      </c>
      <c r="D164" s="78" t="s">
        <v>639</v>
      </c>
      <c r="E164" s="78" t="s">
        <v>725</v>
      </c>
      <c r="F164" s="77"/>
      <c r="G164" s="79">
        <f>G165</f>
        <v>0</v>
      </c>
      <c r="H164" s="79">
        <f>H165</f>
        <v>0</v>
      </c>
      <c r="I164" s="79">
        <f>G164+H164</f>
        <v>0</v>
      </c>
    </row>
    <row r="165" spans="2:9" ht="12.75" hidden="1">
      <c r="B165" s="88" t="s">
        <v>768</v>
      </c>
      <c r="C165" s="77" t="s">
        <v>638</v>
      </c>
      <c r="D165" s="78" t="s">
        <v>639</v>
      </c>
      <c r="E165" s="78" t="s">
        <v>725</v>
      </c>
      <c r="F165" s="77">
        <v>500</v>
      </c>
      <c r="G165" s="79">
        <v>0</v>
      </c>
      <c r="H165" s="79">
        <v>0</v>
      </c>
      <c r="I165" s="79">
        <f>G165+H165</f>
        <v>0</v>
      </c>
    </row>
    <row r="166" spans="2:10" s="127" customFormat="1" ht="12.75">
      <c r="B166" s="121" t="s">
        <v>955</v>
      </c>
      <c r="C166" s="117" t="s">
        <v>639</v>
      </c>
      <c r="D166" s="122"/>
      <c r="E166" s="122"/>
      <c r="F166" s="117"/>
      <c r="G166" s="123">
        <f>G167+G180</f>
        <v>4443898.26</v>
      </c>
      <c r="H166" s="123">
        <f>H167+H180</f>
        <v>14000</v>
      </c>
      <c r="I166" s="123">
        <f t="shared" si="6"/>
        <v>4457898.26</v>
      </c>
      <c r="J166" s="128"/>
    </row>
    <row r="167" spans="2:10" s="129" customFormat="1" ht="22.5">
      <c r="B167" s="121" t="s">
        <v>946</v>
      </c>
      <c r="C167" s="117" t="s">
        <v>639</v>
      </c>
      <c r="D167" s="122" t="s">
        <v>644</v>
      </c>
      <c r="E167" s="122"/>
      <c r="F167" s="117"/>
      <c r="G167" s="123">
        <f>G175+G169</f>
        <v>4423300</v>
      </c>
      <c r="H167" s="123">
        <f>H175+H169</f>
        <v>14000</v>
      </c>
      <c r="I167" s="123">
        <f t="shared" si="6"/>
        <v>4437300</v>
      </c>
      <c r="J167" s="128"/>
    </row>
    <row r="168" spans="2:10" s="64" customFormat="1" ht="24">
      <c r="B168" s="88" t="s">
        <v>1174</v>
      </c>
      <c r="C168" s="77" t="s">
        <v>639</v>
      </c>
      <c r="D168" s="78" t="s">
        <v>644</v>
      </c>
      <c r="E168" s="78" t="s">
        <v>1175</v>
      </c>
      <c r="F168" s="77"/>
      <c r="G168" s="79">
        <f>G169</f>
        <v>4423300</v>
      </c>
      <c r="H168" s="79">
        <f>H169</f>
        <v>14000</v>
      </c>
      <c r="I168" s="79">
        <f t="shared" si="6"/>
        <v>4437300</v>
      </c>
      <c r="J168" s="95"/>
    </row>
    <row r="169" spans="2:10" s="64" customFormat="1" ht="36">
      <c r="B169" s="88" t="s">
        <v>1431</v>
      </c>
      <c r="C169" s="77" t="s">
        <v>639</v>
      </c>
      <c r="D169" s="78" t="s">
        <v>644</v>
      </c>
      <c r="E169" s="78" t="s">
        <v>1176</v>
      </c>
      <c r="F169" s="77"/>
      <c r="G169" s="79">
        <f>G171</f>
        <v>4423300</v>
      </c>
      <c r="H169" s="79">
        <f>H171</f>
        <v>14000</v>
      </c>
      <c r="I169" s="79">
        <f t="shared" si="6"/>
        <v>4437300</v>
      </c>
      <c r="J169" s="95"/>
    </row>
    <row r="170" spans="2:10" ht="24">
      <c r="B170" s="88" t="s">
        <v>1177</v>
      </c>
      <c r="C170" s="77" t="s">
        <v>639</v>
      </c>
      <c r="D170" s="78" t="s">
        <v>644</v>
      </c>
      <c r="E170" s="78" t="s">
        <v>1178</v>
      </c>
      <c r="F170" s="77"/>
      <c r="G170" s="79">
        <f>G171</f>
        <v>4423300</v>
      </c>
      <c r="H170" s="79">
        <f>H171</f>
        <v>14000</v>
      </c>
      <c r="I170" s="79">
        <f t="shared" si="6"/>
        <v>4437300</v>
      </c>
      <c r="J170" s="95"/>
    </row>
    <row r="171" spans="2:10" ht="12.75">
      <c r="B171" s="88" t="s">
        <v>1179</v>
      </c>
      <c r="C171" s="77" t="s">
        <v>639</v>
      </c>
      <c r="D171" s="78" t="s">
        <v>644</v>
      </c>
      <c r="E171" s="78" t="s">
        <v>1319</v>
      </c>
      <c r="F171" s="77"/>
      <c r="G171" s="79">
        <f>G172+G173+G174</f>
        <v>4423300</v>
      </c>
      <c r="H171" s="79">
        <f>H172+H173+H174</f>
        <v>14000</v>
      </c>
      <c r="I171" s="79">
        <f t="shared" si="6"/>
        <v>4437300</v>
      </c>
      <c r="J171" s="95"/>
    </row>
    <row r="172" spans="2:10" ht="36">
      <c r="B172" s="88" t="s">
        <v>765</v>
      </c>
      <c r="C172" s="77" t="s">
        <v>639</v>
      </c>
      <c r="D172" s="78" t="s">
        <v>644</v>
      </c>
      <c r="E172" s="78" t="s">
        <v>1319</v>
      </c>
      <c r="F172" s="77" t="s">
        <v>733</v>
      </c>
      <c r="G172" s="79">
        <v>3664100</v>
      </c>
      <c r="H172" s="79">
        <v>0</v>
      </c>
      <c r="I172" s="79">
        <f t="shared" si="6"/>
        <v>3664100</v>
      </c>
      <c r="J172" s="95"/>
    </row>
    <row r="173" spans="2:10" ht="24">
      <c r="B173" s="88" t="s">
        <v>766</v>
      </c>
      <c r="C173" s="77" t="s">
        <v>639</v>
      </c>
      <c r="D173" s="78" t="s">
        <v>644</v>
      </c>
      <c r="E173" s="78" t="s">
        <v>1319</v>
      </c>
      <c r="F173" s="77" t="s">
        <v>971</v>
      </c>
      <c r="G173" s="79">
        <v>731200</v>
      </c>
      <c r="H173" s="79">
        <v>14000</v>
      </c>
      <c r="I173" s="79">
        <f t="shared" si="6"/>
        <v>745200</v>
      </c>
      <c r="J173" s="95"/>
    </row>
    <row r="174" spans="2:10" ht="12.75">
      <c r="B174" s="88" t="s">
        <v>769</v>
      </c>
      <c r="C174" s="77" t="s">
        <v>639</v>
      </c>
      <c r="D174" s="78" t="s">
        <v>644</v>
      </c>
      <c r="E174" s="78" t="s">
        <v>1319</v>
      </c>
      <c r="F174" s="77" t="s">
        <v>967</v>
      </c>
      <c r="G174" s="79">
        <f>25000+3000</f>
        <v>28000</v>
      </c>
      <c r="H174" s="79">
        <v>0</v>
      </c>
      <c r="I174" s="79">
        <f t="shared" si="6"/>
        <v>28000</v>
      </c>
      <c r="J174" s="95"/>
    </row>
    <row r="175" spans="2:10" ht="12.75" hidden="1">
      <c r="B175" s="88" t="s">
        <v>1112</v>
      </c>
      <c r="C175" s="77" t="s">
        <v>639</v>
      </c>
      <c r="D175" s="78" t="s">
        <v>644</v>
      </c>
      <c r="E175" s="78" t="s">
        <v>1101</v>
      </c>
      <c r="F175" s="77"/>
      <c r="G175" s="79">
        <f>G176</f>
        <v>0</v>
      </c>
      <c r="H175" s="79">
        <f>H176</f>
        <v>0</v>
      </c>
      <c r="I175" s="79">
        <f t="shared" si="6"/>
        <v>0</v>
      </c>
      <c r="J175" s="95"/>
    </row>
    <row r="176" spans="2:10" ht="24" hidden="1">
      <c r="B176" s="88" t="s">
        <v>1136</v>
      </c>
      <c r="C176" s="77" t="s">
        <v>639</v>
      </c>
      <c r="D176" s="78" t="s">
        <v>644</v>
      </c>
      <c r="E176" s="78" t="s">
        <v>1100</v>
      </c>
      <c r="F176" s="77"/>
      <c r="G176" s="79">
        <f>G177+G178+G179</f>
        <v>0</v>
      </c>
      <c r="H176" s="79">
        <f>H177+H178+H179</f>
        <v>0</v>
      </c>
      <c r="I176" s="79">
        <f t="shared" si="6"/>
        <v>0</v>
      </c>
      <c r="J176" s="95"/>
    </row>
    <row r="177" spans="2:10" ht="36" hidden="1">
      <c r="B177" s="88" t="s">
        <v>765</v>
      </c>
      <c r="C177" s="77" t="s">
        <v>639</v>
      </c>
      <c r="D177" s="78" t="s">
        <v>644</v>
      </c>
      <c r="E177" s="78" t="s">
        <v>1100</v>
      </c>
      <c r="F177" s="77" t="s">
        <v>733</v>
      </c>
      <c r="G177" s="79">
        <v>0</v>
      </c>
      <c r="H177" s="79">
        <v>0</v>
      </c>
      <c r="I177" s="79">
        <f t="shared" si="6"/>
        <v>0</v>
      </c>
      <c r="J177" s="95"/>
    </row>
    <row r="178" spans="2:10" ht="24" hidden="1">
      <c r="B178" s="88" t="s">
        <v>766</v>
      </c>
      <c r="C178" s="77" t="s">
        <v>639</v>
      </c>
      <c r="D178" s="78" t="s">
        <v>644</v>
      </c>
      <c r="E178" s="78" t="s">
        <v>1100</v>
      </c>
      <c r="F178" s="77" t="s">
        <v>971</v>
      </c>
      <c r="G178" s="79">
        <v>0</v>
      </c>
      <c r="H178" s="79">
        <v>0</v>
      </c>
      <c r="I178" s="79">
        <f t="shared" si="6"/>
        <v>0</v>
      </c>
      <c r="J178" s="95"/>
    </row>
    <row r="179" spans="2:10" s="64" customFormat="1" ht="12.75" hidden="1">
      <c r="B179" s="88" t="s">
        <v>769</v>
      </c>
      <c r="C179" s="77" t="s">
        <v>639</v>
      </c>
      <c r="D179" s="78" t="s">
        <v>644</v>
      </c>
      <c r="E179" s="78" t="s">
        <v>1100</v>
      </c>
      <c r="F179" s="77" t="s">
        <v>967</v>
      </c>
      <c r="G179" s="79">
        <v>0</v>
      </c>
      <c r="H179" s="79">
        <v>0</v>
      </c>
      <c r="I179" s="79">
        <f t="shared" si="6"/>
        <v>0</v>
      </c>
      <c r="J179" s="95"/>
    </row>
    <row r="180" spans="2:10" s="129" customFormat="1" ht="22.5">
      <c r="B180" s="121" t="s">
        <v>1027</v>
      </c>
      <c r="C180" s="117" t="s">
        <v>639</v>
      </c>
      <c r="D180" s="122">
        <v>14</v>
      </c>
      <c r="E180" s="122"/>
      <c r="F180" s="117"/>
      <c r="G180" s="123">
        <f>G181</f>
        <v>20598.26</v>
      </c>
      <c r="H180" s="123">
        <f aca="true" t="shared" si="8" ref="G180:H184">H181</f>
        <v>0</v>
      </c>
      <c r="I180" s="123">
        <f t="shared" si="6"/>
        <v>20598.26</v>
      </c>
      <c r="J180" s="128"/>
    </row>
    <row r="181" spans="2:10" ht="36">
      <c r="B181" s="88" t="s">
        <v>1320</v>
      </c>
      <c r="C181" s="77" t="s">
        <v>639</v>
      </c>
      <c r="D181" s="78">
        <v>14</v>
      </c>
      <c r="E181" s="78" t="s">
        <v>1321</v>
      </c>
      <c r="F181" s="77"/>
      <c r="G181" s="79">
        <f t="shared" si="8"/>
        <v>20598.26</v>
      </c>
      <c r="H181" s="79">
        <f t="shared" si="8"/>
        <v>0</v>
      </c>
      <c r="I181" s="79">
        <f t="shared" si="6"/>
        <v>20598.26</v>
      </c>
      <c r="J181" s="95"/>
    </row>
    <row r="182" spans="2:10" ht="12.75">
      <c r="B182" s="88" t="s">
        <v>1322</v>
      </c>
      <c r="C182" s="77" t="s">
        <v>639</v>
      </c>
      <c r="D182" s="78">
        <v>14</v>
      </c>
      <c r="E182" s="78" t="s">
        <v>1323</v>
      </c>
      <c r="F182" s="77"/>
      <c r="G182" s="79">
        <f t="shared" si="8"/>
        <v>20598.26</v>
      </c>
      <c r="H182" s="79">
        <f t="shared" si="8"/>
        <v>0</v>
      </c>
      <c r="I182" s="79">
        <f t="shared" si="6"/>
        <v>20598.26</v>
      </c>
      <c r="J182" s="95"/>
    </row>
    <row r="183" spans="2:10" ht="12.75">
      <c r="B183" s="88" t="s">
        <v>1324</v>
      </c>
      <c r="C183" s="77" t="s">
        <v>639</v>
      </c>
      <c r="D183" s="78">
        <v>14</v>
      </c>
      <c r="E183" s="78" t="s">
        <v>1325</v>
      </c>
      <c r="F183" s="77"/>
      <c r="G183" s="79">
        <f t="shared" si="8"/>
        <v>20598.26</v>
      </c>
      <c r="H183" s="79">
        <f t="shared" si="8"/>
        <v>0</v>
      </c>
      <c r="I183" s="79">
        <f t="shared" si="6"/>
        <v>20598.26</v>
      </c>
      <c r="J183" s="95"/>
    </row>
    <row r="184" spans="2:10" s="64" customFormat="1" ht="60">
      <c r="B184" s="90" t="s">
        <v>1326</v>
      </c>
      <c r="C184" s="77" t="s">
        <v>639</v>
      </c>
      <c r="D184" s="78">
        <v>14</v>
      </c>
      <c r="E184" s="78" t="s">
        <v>1327</v>
      </c>
      <c r="F184" s="77"/>
      <c r="G184" s="79">
        <f t="shared" si="8"/>
        <v>20598.26</v>
      </c>
      <c r="H184" s="79">
        <f t="shared" si="8"/>
        <v>0</v>
      </c>
      <c r="I184" s="79">
        <f t="shared" si="6"/>
        <v>20598.26</v>
      </c>
      <c r="J184" s="95"/>
    </row>
    <row r="185" spans="2:10" s="64" customFormat="1" ht="24">
      <c r="B185" s="88" t="s">
        <v>766</v>
      </c>
      <c r="C185" s="77" t="s">
        <v>639</v>
      </c>
      <c r="D185" s="78">
        <v>14</v>
      </c>
      <c r="E185" s="78" t="s">
        <v>1327</v>
      </c>
      <c r="F185" s="77" t="s">
        <v>971</v>
      </c>
      <c r="G185" s="79">
        <v>20598.26</v>
      </c>
      <c r="H185" s="79">
        <v>0</v>
      </c>
      <c r="I185" s="79">
        <f t="shared" si="6"/>
        <v>20598.26</v>
      </c>
      <c r="J185" s="95"/>
    </row>
    <row r="186" spans="2:10" s="129" customFormat="1" ht="12.75">
      <c r="B186" s="121" t="s">
        <v>956</v>
      </c>
      <c r="C186" s="117" t="s">
        <v>640</v>
      </c>
      <c r="D186" s="122"/>
      <c r="E186" s="122"/>
      <c r="F186" s="117"/>
      <c r="G186" s="123">
        <f>G187+G215+G224+G202+G209</f>
        <v>23307747.820000004</v>
      </c>
      <c r="H186" s="123">
        <f>H187+H215+H224+H202+H209</f>
        <v>0</v>
      </c>
      <c r="I186" s="123">
        <f t="shared" si="6"/>
        <v>23307747.820000004</v>
      </c>
      <c r="J186" s="128"/>
    </row>
    <row r="187" spans="2:10" s="127" customFormat="1" ht="12.75">
      <c r="B187" s="121" t="s">
        <v>462</v>
      </c>
      <c r="C187" s="117" t="s">
        <v>640</v>
      </c>
      <c r="D187" s="122" t="s">
        <v>646</v>
      </c>
      <c r="E187" s="122"/>
      <c r="F187" s="117"/>
      <c r="G187" s="123">
        <f>G189</f>
        <v>1827100</v>
      </c>
      <c r="H187" s="123">
        <f>H189</f>
        <v>0</v>
      </c>
      <c r="I187" s="123">
        <f t="shared" si="6"/>
        <v>1827100</v>
      </c>
      <c r="J187" s="128"/>
    </row>
    <row r="188" spans="2:10" ht="24">
      <c r="B188" s="88" t="s">
        <v>1180</v>
      </c>
      <c r="C188" s="77" t="s">
        <v>640</v>
      </c>
      <c r="D188" s="78" t="s">
        <v>646</v>
      </c>
      <c r="E188" s="78" t="s">
        <v>1181</v>
      </c>
      <c r="F188" s="77"/>
      <c r="G188" s="79">
        <f>G189</f>
        <v>1827100</v>
      </c>
      <c r="H188" s="79">
        <f>H189</f>
        <v>0</v>
      </c>
      <c r="I188" s="79">
        <f t="shared" si="6"/>
        <v>1827100</v>
      </c>
      <c r="J188" s="95"/>
    </row>
    <row r="189" spans="2:10" ht="24">
      <c r="B189" s="88" t="s">
        <v>1182</v>
      </c>
      <c r="C189" s="77" t="s">
        <v>640</v>
      </c>
      <c r="D189" s="78" t="s">
        <v>646</v>
      </c>
      <c r="E189" s="78" t="s">
        <v>1183</v>
      </c>
      <c r="F189" s="77"/>
      <c r="G189" s="79">
        <f>G194+G198+G190</f>
        <v>1827100</v>
      </c>
      <c r="H189" s="79">
        <f>H194+H198+H190</f>
        <v>0</v>
      </c>
      <c r="I189" s="79">
        <f t="shared" si="6"/>
        <v>1827100</v>
      </c>
      <c r="J189" s="95"/>
    </row>
    <row r="190" spans="2:10" ht="24">
      <c r="B190" s="88" t="s">
        <v>1556</v>
      </c>
      <c r="C190" s="77" t="s">
        <v>640</v>
      </c>
      <c r="D190" s="78" t="s">
        <v>646</v>
      </c>
      <c r="E190" s="78" t="s">
        <v>743</v>
      </c>
      <c r="F190" s="77"/>
      <c r="G190" s="79">
        <f>G191</f>
        <v>220000</v>
      </c>
      <c r="H190" s="79">
        <f>H191</f>
        <v>0</v>
      </c>
      <c r="I190" s="79">
        <f t="shared" si="6"/>
        <v>220000</v>
      </c>
      <c r="J190" s="95"/>
    </row>
    <row r="191" spans="2:10" ht="12.75">
      <c r="B191" s="88" t="s">
        <v>824</v>
      </c>
      <c r="C191" s="77" t="s">
        <v>640</v>
      </c>
      <c r="D191" s="78" t="s">
        <v>646</v>
      </c>
      <c r="E191" s="78" t="s">
        <v>1103</v>
      </c>
      <c r="F191" s="77"/>
      <c r="G191" s="79">
        <f>G192+G193</f>
        <v>220000</v>
      </c>
      <c r="H191" s="79">
        <f>H192+H193</f>
        <v>0</v>
      </c>
      <c r="I191" s="79">
        <f t="shared" si="6"/>
        <v>220000</v>
      </c>
      <c r="J191" s="95"/>
    </row>
    <row r="192" spans="2:10" ht="24">
      <c r="B192" s="88" t="s">
        <v>766</v>
      </c>
      <c r="C192" s="77" t="s">
        <v>640</v>
      </c>
      <c r="D192" s="78" t="s">
        <v>646</v>
      </c>
      <c r="E192" s="78" t="s">
        <v>1103</v>
      </c>
      <c r="F192" s="77" t="s">
        <v>971</v>
      </c>
      <c r="G192" s="79">
        <v>20000</v>
      </c>
      <c r="H192" s="79">
        <v>0</v>
      </c>
      <c r="I192" s="79">
        <f t="shared" si="6"/>
        <v>20000</v>
      </c>
      <c r="J192" s="95"/>
    </row>
    <row r="193" spans="2:10" ht="12.75">
      <c r="B193" s="88"/>
      <c r="C193" s="77" t="s">
        <v>640</v>
      </c>
      <c r="D193" s="78" t="s">
        <v>646</v>
      </c>
      <c r="E193" s="78" t="s">
        <v>1103</v>
      </c>
      <c r="F193" s="77" t="s">
        <v>997</v>
      </c>
      <c r="G193" s="79">
        <v>200000</v>
      </c>
      <c r="H193" s="79">
        <v>0</v>
      </c>
      <c r="I193" s="79">
        <f t="shared" si="6"/>
        <v>200000</v>
      </c>
      <c r="J193" s="95"/>
    </row>
    <row r="194" spans="2:10" ht="24">
      <c r="B194" s="88" t="s">
        <v>1184</v>
      </c>
      <c r="C194" s="77" t="s">
        <v>640</v>
      </c>
      <c r="D194" s="78" t="s">
        <v>646</v>
      </c>
      <c r="E194" s="78" t="s">
        <v>1185</v>
      </c>
      <c r="F194" s="77"/>
      <c r="G194" s="79">
        <f>G195</f>
        <v>391500</v>
      </c>
      <c r="H194" s="79">
        <f>H195</f>
        <v>0</v>
      </c>
      <c r="I194" s="79">
        <f t="shared" si="6"/>
        <v>391500</v>
      </c>
      <c r="J194" s="95"/>
    </row>
    <row r="195" spans="2:10" ht="24">
      <c r="B195" s="88" t="s">
        <v>1186</v>
      </c>
      <c r="C195" s="77" t="s">
        <v>640</v>
      </c>
      <c r="D195" s="78" t="s">
        <v>646</v>
      </c>
      <c r="E195" s="78" t="s">
        <v>1187</v>
      </c>
      <c r="F195" s="77"/>
      <c r="G195" s="79">
        <f>G196+G197</f>
        <v>391500</v>
      </c>
      <c r="H195" s="79">
        <f>H196+H197</f>
        <v>0</v>
      </c>
      <c r="I195" s="79">
        <f t="shared" si="6"/>
        <v>391500</v>
      </c>
      <c r="J195" s="95"/>
    </row>
    <row r="196" spans="2:10" ht="36">
      <c r="B196" s="88" t="s">
        <v>765</v>
      </c>
      <c r="C196" s="77" t="s">
        <v>640</v>
      </c>
      <c r="D196" s="78" t="s">
        <v>646</v>
      </c>
      <c r="E196" s="78" t="s">
        <v>1187</v>
      </c>
      <c r="F196" s="77" t="s">
        <v>733</v>
      </c>
      <c r="G196" s="79">
        <f>25500+7700</f>
        <v>33200</v>
      </c>
      <c r="H196" s="79">
        <v>0</v>
      </c>
      <c r="I196" s="79">
        <f t="shared" si="6"/>
        <v>33200</v>
      </c>
      <c r="J196" s="95"/>
    </row>
    <row r="197" spans="2:10" ht="24">
      <c r="B197" s="88" t="s">
        <v>766</v>
      </c>
      <c r="C197" s="77" t="s">
        <v>640</v>
      </c>
      <c r="D197" s="78" t="s">
        <v>646</v>
      </c>
      <c r="E197" s="78" t="s">
        <v>1187</v>
      </c>
      <c r="F197" s="77" t="s">
        <v>971</v>
      </c>
      <c r="G197" s="79">
        <v>358300</v>
      </c>
      <c r="H197" s="79">
        <v>0</v>
      </c>
      <c r="I197" s="79">
        <f t="shared" si="6"/>
        <v>358300</v>
      </c>
      <c r="J197" s="95"/>
    </row>
    <row r="198" spans="2:10" ht="24">
      <c r="B198" s="88" t="s">
        <v>1188</v>
      </c>
      <c r="C198" s="77" t="s">
        <v>640</v>
      </c>
      <c r="D198" s="78" t="s">
        <v>646</v>
      </c>
      <c r="E198" s="78" t="s">
        <v>1189</v>
      </c>
      <c r="F198" s="77"/>
      <c r="G198" s="79">
        <f>G199</f>
        <v>1215600</v>
      </c>
      <c r="H198" s="79">
        <f>H199</f>
        <v>0</v>
      </c>
      <c r="I198" s="79">
        <f t="shared" si="6"/>
        <v>1215600</v>
      </c>
      <c r="J198" s="95"/>
    </row>
    <row r="199" spans="2:10" ht="72">
      <c r="B199" s="90" t="s">
        <v>825</v>
      </c>
      <c r="C199" s="77" t="s">
        <v>640</v>
      </c>
      <c r="D199" s="78" t="s">
        <v>646</v>
      </c>
      <c r="E199" s="78" t="s">
        <v>1190</v>
      </c>
      <c r="F199" s="77"/>
      <c r="G199" s="79">
        <f>G201+G200</f>
        <v>1215600</v>
      </c>
      <c r="H199" s="79">
        <f>H201+H200</f>
        <v>0</v>
      </c>
      <c r="I199" s="79">
        <f t="shared" si="6"/>
        <v>1215600</v>
      </c>
      <c r="J199" s="95"/>
    </row>
    <row r="200" spans="2:10" ht="36">
      <c r="B200" s="88" t="s">
        <v>765</v>
      </c>
      <c r="C200" s="77" t="s">
        <v>640</v>
      </c>
      <c r="D200" s="78" t="s">
        <v>646</v>
      </c>
      <c r="E200" s="78" t="s">
        <v>1190</v>
      </c>
      <c r="F200" s="77" t="s">
        <v>733</v>
      </c>
      <c r="G200" s="79">
        <f>42662.64+12884.12</f>
        <v>55546.76</v>
      </c>
      <c r="H200" s="79">
        <v>0</v>
      </c>
      <c r="I200" s="79">
        <f t="shared" si="6"/>
        <v>55546.76</v>
      </c>
      <c r="J200" s="95"/>
    </row>
    <row r="201" spans="2:10" s="64" customFormat="1" ht="24">
      <c r="B201" s="88" t="s">
        <v>766</v>
      </c>
      <c r="C201" s="77" t="s">
        <v>640</v>
      </c>
      <c r="D201" s="78" t="s">
        <v>646</v>
      </c>
      <c r="E201" s="78" t="s">
        <v>1190</v>
      </c>
      <c r="F201" s="77" t="s">
        <v>971</v>
      </c>
      <c r="G201" s="79">
        <v>1160053.24</v>
      </c>
      <c r="H201" s="79">
        <v>0</v>
      </c>
      <c r="I201" s="79">
        <f t="shared" si="6"/>
        <v>1160053.24</v>
      </c>
      <c r="J201" s="95"/>
    </row>
    <row r="202" spans="2:10" s="129" customFormat="1" ht="12.75">
      <c r="B202" s="121" t="s">
        <v>354</v>
      </c>
      <c r="C202" s="117" t="s">
        <v>640</v>
      </c>
      <c r="D202" s="117" t="s">
        <v>641</v>
      </c>
      <c r="E202" s="122"/>
      <c r="F202" s="117"/>
      <c r="G202" s="123">
        <f aca="true" t="shared" si="9" ref="G202:H204">G203</f>
        <v>1007572</v>
      </c>
      <c r="H202" s="123">
        <f t="shared" si="9"/>
        <v>0</v>
      </c>
      <c r="I202" s="123">
        <f aca="true" t="shared" si="10" ref="I202:I257">G202+H202</f>
        <v>1007572</v>
      </c>
      <c r="J202" s="128"/>
    </row>
    <row r="203" spans="2:10" s="64" customFormat="1" ht="24">
      <c r="B203" s="88" t="s">
        <v>1442</v>
      </c>
      <c r="C203" s="77" t="s">
        <v>640</v>
      </c>
      <c r="D203" s="77" t="s">
        <v>641</v>
      </c>
      <c r="E203" s="78" t="s">
        <v>1191</v>
      </c>
      <c r="F203" s="77"/>
      <c r="G203" s="79">
        <f t="shared" si="9"/>
        <v>1007572</v>
      </c>
      <c r="H203" s="79">
        <f t="shared" si="9"/>
        <v>0</v>
      </c>
      <c r="I203" s="79">
        <f t="shared" si="10"/>
        <v>1007572</v>
      </c>
      <c r="J203" s="95"/>
    </row>
    <row r="204" spans="2:10" s="64" customFormat="1" ht="24">
      <c r="B204" s="88" t="s">
        <v>1192</v>
      </c>
      <c r="C204" s="77" t="s">
        <v>640</v>
      </c>
      <c r="D204" s="77" t="s">
        <v>641</v>
      </c>
      <c r="E204" s="78" t="s">
        <v>1193</v>
      </c>
      <c r="F204" s="77"/>
      <c r="G204" s="79">
        <f t="shared" si="9"/>
        <v>1007572</v>
      </c>
      <c r="H204" s="79">
        <f t="shared" si="9"/>
        <v>0</v>
      </c>
      <c r="I204" s="79">
        <f t="shared" si="10"/>
        <v>1007572</v>
      </c>
      <c r="J204" s="95"/>
    </row>
    <row r="205" spans="2:10" s="64" customFormat="1" ht="24">
      <c r="B205" s="88" t="s">
        <v>1194</v>
      </c>
      <c r="C205" s="77" t="s">
        <v>640</v>
      </c>
      <c r="D205" s="77" t="s">
        <v>641</v>
      </c>
      <c r="E205" s="78" t="s">
        <v>1195</v>
      </c>
      <c r="F205" s="77"/>
      <c r="G205" s="79">
        <f>G206+G207+G208</f>
        <v>1007572</v>
      </c>
      <c r="H205" s="79">
        <f>H206+H207+H208</f>
        <v>0</v>
      </c>
      <c r="I205" s="79">
        <f t="shared" si="10"/>
        <v>1007572</v>
      </c>
      <c r="J205" s="95"/>
    </row>
    <row r="206" spans="2:10" ht="24">
      <c r="B206" s="88" t="s">
        <v>766</v>
      </c>
      <c r="C206" s="77" t="s">
        <v>640</v>
      </c>
      <c r="D206" s="77" t="s">
        <v>641</v>
      </c>
      <c r="E206" s="78" t="s">
        <v>1195</v>
      </c>
      <c r="F206" s="77" t="s">
        <v>971</v>
      </c>
      <c r="G206" s="79">
        <v>670000</v>
      </c>
      <c r="H206" s="79">
        <v>0</v>
      </c>
      <c r="I206" s="79">
        <f t="shared" si="10"/>
        <v>670000</v>
      </c>
      <c r="J206" s="95"/>
    </row>
    <row r="207" spans="2:10" ht="24">
      <c r="B207" s="88" t="s">
        <v>772</v>
      </c>
      <c r="C207" s="77" t="s">
        <v>640</v>
      </c>
      <c r="D207" s="77" t="s">
        <v>641</v>
      </c>
      <c r="E207" s="78" t="s">
        <v>1195</v>
      </c>
      <c r="F207" s="77" t="s">
        <v>1007</v>
      </c>
      <c r="G207" s="79">
        <f>238400+26672</f>
        <v>265072</v>
      </c>
      <c r="H207" s="79">
        <v>0</v>
      </c>
      <c r="I207" s="79">
        <f t="shared" si="10"/>
        <v>265072</v>
      </c>
      <c r="J207" s="95"/>
    </row>
    <row r="208" spans="2:10" ht="18.75" customHeight="1">
      <c r="B208" s="88" t="s">
        <v>769</v>
      </c>
      <c r="C208" s="77" t="s">
        <v>640</v>
      </c>
      <c r="D208" s="77" t="s">
        <v>641</v>
      </c>
      <c r="E208" s="78" t="s">
        <v>1195</v>
      </c>
      <c r="F208" s="77" t="s">
        <v>967</v>
      </c>
      <c r="G208" s="79">
        <v>72500</v>
      </c>
      <c r="H208" s="79">
        <v>0</v>
      </c>
      <c r="I208" s="79">
        <f t="shared" si="10"/>
        <v>72500</v>
      </c>
      <c r="J208" s="95"/>
    </row>
    <row r="209" spans="2:10" ht="15.75" customHeight="1">
      <c r="B209" s="131" t="s">
        <v>1444</v>
      </c>
      <c r="C209" s="77" t="s">
        <v>640</v>
      </c>
      <c r="D209" s="77" t="s">
        <v>649</v>
      </c>
      <c r="E209" s="78"/>
      <c r="F209" s="77"/>
      <c r="G209" s="79">
        <f aca="true" t="shared" si="11" ref="G209:H213">G210</f>
        <v>3888888.89</v>
      </c>
      <c r="H209" s="79">
        <f t="shared" si="11"/>
        <v>0</v>
      </c>
      <c r="I209" s="79">
        <f t="shared" si="10"/>
        <v>3888888.89</v>
      </c>
      <c r="J209" s="95"/>
    </row>
    <row r="210" spans="2:10" ht="26.25" customHeight="1">
      <c r="B210" s="88" t="s">
        <v>1201</v>
      </c>
      <c r="C210" s="77" t="s">
        <v>640</v>
      </c>
      <c r="D210" s="77" t="s">
        <v>649</v>
      </c>
      <c r="E210" s="78" t="s">
        <v>1175</v>
      </c>
      <c r="F210" s="77"/>
      <c r="G210" s="79">
        <f t="shared" si="11"/>
        <v>3888888.89</v>
      </c>
      <c r="H210" s="79">
        <f t="shared" si="11"/>
        <v>0</v>
      </c>
      <c r="I210" s="79">
        <f t="shared" si="10"/>
        <v>3888888.89</v>
      </c>
      <c r="J210" s="95"/>
    </row>
    <row r="211" spans="2:10" ht="21.75">
      <c r="B211" s="88" t="s">
        <v>1328</v>
      </c>
      <c r="C211" s="77" t="s">
        <v>640</v>
      </c>
      <c r="D211" s="77" t="s">
        <v>649</v>
      </c>
      <c r="E211" s="78" t="s">
        <v>1196</v>
      </c>
      <c r="F211" s="77"/>
      <c r="G211" s="79">
        <f t="shared" si="11"/>
        <v>3888888.89</v>
      </c>
      <c r="H211" s="79">
        <f t="shared" si="11"/>
        <v>0</v>
      </c>
      <c r="I211" s="79">
        <f t="shared" si="10"/>
        <v>3888888.89</v>
      </c>
      <c r="J211" s="95"/>
    </row>
    <row r="212" spans="2:10" ht="12.75">
      <c r="B212" s="88" t="s">
        <v>1197</v>
      </c>
      <c r="C212" s="77" t="s">
        <v>640</v>
      </c>
      <c r="D212" s="77" t="s">
        <v>649</v>
      </c>
      <c r="E212" s="78" t="s">
        <v>1198</v>
      </c>
      <c r="F212" s="77"/>
      <c r="G212" s="79">
        <f t="shared" si="11"/>
        <v>3888888.89</v>
      </c>
      <c r="H212" s="79">
        <f t="shared" si="11"/>
        <v>0</v>
      </c>
      <c r="I212" s="79">
        <f t="shared" si="10"/>
        <v>3888888.89</v>
      </c>
      <c r="J212" s="95"/>
    </row>
    <row r="213" spans="2:10" ht="24">
      <c r="B213" s="88" t="s">
        <v>1445</v>
      </c>
      <c r="C213" s="77" t="s">
        <v>640</v>
      </c>
      <c r="D213" s="77" t="s">
        <v>649</v>
      </c>
      <c r="E213" s="78" t="s">
        <v>1443</v>
      </c>
      <c r="F213" s="77"/>
      <c r="G213" s="79">
        <f t="shared" si="11"/>
        <v>3888888.89</v>
      </c>
      <c r="H213" s="79">
        <f t="shared" si="11"/>
        <v>0</v>
      </c>
      <c r="I213" s="79">
        <f t="shared" si="10"/>
        <v>3888888.89</v>
      </c>
      <c r="J213" s="95"/>
    </row>
    <row r="214" spans="2:10" ht="24">
      <c r="B214" s="88" t="s">
        <v>766</v>
      </c>
      <c r="C214" s="77" t="s">
        <v>640</v>
      </c>
      <c r="D214" s="77" t="s">
        <v>649</v>
      </c>
      <c r="E214" s="78" t="s">
        <v>1443</v>
      </c>
      <c r="F214" s="77" t="s">
        <v>971</v>
      </c>
      <c r="G214" s="79">
        <v>3888888.89</v>
      </c>
      <c r="H214" s="79">
        <v>0</v>
      </c>
      <c r="I214" s="79">
        <f t="shared" si="10"/>
        <v>3888888.89</v>
      </c>
      <c r="J214" s="95"/>
    </row>
    <row r="215" spans="2:10" s="127" customFormat="1" ht="12.75">
      <c r="B215" s="121" t="s">
        <v>629</v>
      </c>
      <c r="C215" s="117" t="s">
        <v>640</v>
      </c>
      <c r="D215" s="122" t="s">
        <v>644</v>
      </c>
      <c r="E215" s="122"/>
      <c r="F215" s="117"/>
      <c r="G215" s="123">
        <f aca="true" t="shared" si="12" ref="G215:H217">G216</f>
        <v>15111356.99</v>
      </c>
      <c r="H215" s="123">
        <f t="shared" si="12"/>
        <v>0</v>
      </c>
      <c r="I215" s="123">
        <f t="shared" si="10"/>
        <v>15111356.99</v>
      </c>
      <c r="J215" s="128"/>
    </row>
    <row r="216" spans="2:10" ht="24">
      <c r="B216" s="88" t="s">
        <v>1174</v>
      </c>
      <c r="C216" s="77" t="s">
        <v>640</v>
      </c>
      <c r="D216" s="78" t="s">
        <v>644</v>
      </c>
      <c r="E216" s="78" t="s">
        <v>1175</v>
      </c>
      <c r="F216" s="77"/>
      <c r="G216" s="79">
        <f t="shared" si="12"/>
        <v>15111356.99</v>
      </c>
      <c r="H216" s="79">
        <f t="shared" si="12"/>
        <v>0</v>
      </c>
      <c r="I216" s="79">
        <f t="shared" si="10"/>
        <v>15111356.99</v>
      </c>
      <c r="J216" s="95"/>
    </row>
    <row r="217" spans="2:10" ht="24">
      <c r="B217" s="88" t="s">
        <v>1192</v>
      </c>
      <c r="C217" s="77" t="s">
        <v>640</v>
      </c>
      <c r="D217" s="78" t="s">
        <v>644</v>
      </c>
      <c r="E217" s="78" t="s">
        <v>1196</v>
      </c>
      <c r="F217" s="77"/>
      <c r="G217" s="79">
        <f t="shared" si="12"/>
        <v>15111356.99</v>
      </c>
      <c r="H217" s="79">
        <f t="shared" si="12"/>
        <v>0</v>
      </c>
      <c r="I217" s="79">
        <f t="shared" si="10"/>
        <v>15111356.99</v>
      </c>
      <c r="J217" s="95"/>
    </row>
    <row r="218" spans="2:10" ht="12.75">
      <c r="B218" s="88" t="s">
        <v>1197</v>
      </c>
      <c r="C218" s="77" t="s">
        <v>640</v>
      </c>
      <c r="D218" s="78" t="s">
        <v>644</v>
      </c>
      <c r="E218" s="78" t="s">
        <v>1198</v>
      </c>
      <c r="F218" s="77"/>
      <c r="G218" s="79">
        <f>G219+G222</f>
        <v>15111356.99</v>
      </c>
      <c r="H218" s="79">
        <f>H219+H222</f>
        <v>0</v>
      </c>
      <c r="I218" s="79">
        <f t="shared" si="10"/>
        <v>15111356.99</v>
      </c>
      <c r="J218" s="95"/>
    </row>
    <row r="219" spans="2:10" ht="12.75">
      <c r="B219" s="88" t="s">
        <v>1199</v>
      </c>
      <c r="C219" s="77" t="s">
        <v>640</v>
      </c>
      <c r="D219" s="78" t="s">
        <v>644</v>
      </c>
      <c r="E219" s="78" t="s">
        <v>1200</v>
      </c>
      <c r="F219" s="77"/>
      <c r="G219" s="79">
        <f>G220+G221</f>
        <v>8403740.5</v>
      </c>
      <c r="H219" s="79">
        <f>H220+H221</f>
        <v>0</v>
      </c>
      <c r="I219" s="79">
        <f t="shared" si="10"/>
        <v>8403740.5</v>
      </c>
      <c r="J219" s="95"/>
    </row>
    <row r="220" spans="2:10" s="64" customFormat="1" ht="24">
      <c r="B220" s="88" t="s">
        <v>766</v>
      </c>
      <c r="C220" s="77" t="s">
        <v>640</v>
      </c>
      <c r="D220" s="78" t="s">
        <v>644</v>
      </c>
      <c r="E220" s="78" t="s">
        <v>1200</v>
      </c>
      <c r="F220" s="77" t="s">
        <v>971</v>
      </c>
      <c r="G220" s="79">
        <v>4088799.8</v>
      </c>
      <c r="H220" s="79">
        <v>0</v>
      </c>
      <c r="I220" s="79">
        <f t="shared" si="10"/>
        <v>4088799.8</v>
      </c>
      <c r="J220" s="95"/>
    </row>
    <row r="221" spans="2:10" s="64" customFormat="1" ht="12.75">
      <c r="B221" s="88" t="s">
        <v>769</v>
      </c>
      <c r="C221" s="77" t="s">
        <v>640</v>
      </c>
      <c r="D221" s="78" t="s">
        <v>644</v>
      </c>
      <c r="E221" s="78" t="s">
        <v>1200</v>
      </c>
      <c r="F221" s="77" t="s">
        <v>967</v>
      </c>
      <c r="G221" s="79">
        <v>4314940.7</v>
      </c>
      <c r="H221" s="79">
        <v>0</v>
      </c>
      <c r="I221" s="79">
        <f t="shared" si="10"/>
        <v>4314940.7</v>
      </c>
      <c r="J221" s="95"/>
    </row>
    <row r="222" spans="2:10" s="64" customFormat="1" ht="12.75">
      <c r="B222" s="88" t="s">
        <v>1446</v>
      </c>
      <c r="C222" s="77" t="s">
        <v>640</v>
      </c>
      <c r="D222" s="78" t="s">
        <v>644</v>
      </c>
      <c r="E222" s="78" t="s">
        <v>1447</v>
      </c>
      <c r="F222" s="77"/>
      <c r="G222" s="79">
        <f>G223</f>
        <v>6707616.49</v>
      </c>
      <c r="H222" s="79">
        <f>H223</f>
        <v>0</v>
      </c>
      <c r="I222" s="79">
        <f t="shared" si="10"/>
        <v>6707616.49</v>
      </c>
      <c r="J222" s="95"/>
    </row>
    <row r="223" spans="2:10" ht="24">
      <c r="B223" s="88" t="s">
        <v>766</v>
      </c>
      <c r="C223" s="77" t="s">
        <v>640</v>
      </c>
      <c r="D223" s="78" t="s">
        <v>644</v>
      </c>
      <c r="E223" s="78" t="s">
        <v>1447</v>
      </c>
      <c r="F223" s="77" t="s">
        <v>971</v>
      </c>
      <c r="G223" s="79">
        <v>6707616.49</v>
      </c>
      <c r="H223" s="79">
        <v>0</v>
      </c>
      <c r="I223" s="79">
        <f t="shared" si="10"/>
        <v>6707616.49</v>
      </c>
      <c r="J223" s="95"/>
    </row>
    <row r="224" spans="2:10" s="127" customFormat="1" ht="12.75">
      <c r="B224" s="121" t="s">
        <v>469</v>
      </c>
      <c r="C224" s="117" t="s">
        <v>640</v>
      </c>
      <c r="D224" s="122" t="s">
        <v>647</v>
      </c>
      <c r="E224" s="122"/>
      <c r="F224" s="117"/>
      <c r="G224" s="123">
        <f>G225+G237+G232+G254</f>
        <v>1472829.94</v>
      </c>
      <c r="H224" s="123">
        <f>H225+H237+H232+H254</f>
        <v>0</v>
      </c>
      <c r="I224" s="123">
        <f t="shared" si="10"/>
        <v>1472829.94</v>
      </c>
      <c r="J224" s="128"/>
    </row>
    <row r="225" spans="2:10" ht="24">
      <c r="B225" s="88" t="s">
        <v>1180</v>
      </c>
      <c r="C225" s="77" t="s">
        <v>640</v>
      </c>
      <c r="D225" s="78" t="s">
        <v>647</v>
      </c>
      <c r="E225" s="78" t="s">
        <v>1181</v>
      </c>
      <c r="F225" s="77"/>
      <c r="G225" s="79">
        <f>G226</f>
        <v>300000</v>
      </c>
      <c r="H225" s="79">
        <f>H226</f>
        <v>0</v>
      </c>
      <c r="I225" s="79">
        <f t="shared" si="10"/>
        <v>300000</v>
      </c>
      <c r="J225" s="95"/>
    </row>
    <row r="226" spans="2:10" ht="12.75">
      <c r="B226" s="88" t="s">
        <v>1331</v>
      </c>
      <c r="C226" s="77" t="s">
        <v>640</v>
      </c>
      <c r="D226" s="78" t="s">
        <v>647</v>
      </c>
      <c r="E226" s="78" t="s">
        <v>1332</v>
      </c>
      <c r="F226" s="77"/>
      <c r="G226" s="79">
        <f>G227+G230</f>
        <v>300000</v>
      </c>
      <c r="H226" s="79">
        <f>H227+H230</f>
        <v>0</v>
      </c>
      <c r="I226" s="79">
        <f t="shared" si="10"/>
        <v>300000</v>
      </c>
      <c r="J226" s="95"/>
    </row>
    <row r="227" spans="1:10" ht="36">
      <c r="A227" s="80"/>
      <c r="B227" s="88" t="s">
        <v>1333</v>
      </c>
      <c r="C227" s="77" t="s">
        <v>640</v>
      </c>
      <c r="D227" s="78" t="s">
        <v>647</v>
      </c>
      <c r="E227" s="78" t="s">
        <v>1334</v>
      </c>
      <c r="F227" s="77"/>
      <c r="G227" s="79">
        <f>G229+G228</f>
        <v>270000</v>
      </c>
      <c r="H227" s="79">
        <f>H229+H228</f>
        <v>0</v>
      </c>
      <c r="I227" s="79">
        <f t="shared" si="10"/>
        <v>270000</v>
      </c>
      <c r="J227" s="95"/>
    </row>
    <row r="228" spans="1:10" s="64" customFormat="1" ht="24" hidden="1">
      <c r="A228" s="67"/>
      <c r="B228" s="88" t="s">
        <v>766</v>
      </c>
      <c r="C228" s="77" t="s">
        <v>640</v>
      </c>
      <c r="D228" s="78" t="s">
        <v>647</v>
      </c>
      <c r="E228" s="78" t="s">
        <v>1334</v>
      </c>
      <c r="F228" s="77" t="s">
        <v>971</v>
      </c>
      <c r="G228" s="79">
        <v>0</v>
      </c>
      <c r="H228" s="79">
        <v>0</v>
      </c>
      <c r="I228" s="79">
        <f t="shared" si="10"/>
        <v>0</v>
      </c>
      <c r="J228" s="95"/>
    </row>
    <row r="229" spans="1:10" s="64" customFormat="1" ht="12.75">
      <c r="A229" s="67"/>
      <c r="B229" s="88" t="s">
        <v>769</v>
      </c>
      <c r="C229" s="77" t="s">
        <v>640</v>
      </c>
      <c r="D229" s="78" t="s">
        <v>647</v>
      </c>
      <c r="E229" s="78" t="s">
        <v>1334</v>
      </c>
      <c r="F229" s="77">
        <v>800</v>
      </c>
      <c r="G229" s="79">
        <v>270000</v>
      </c>
      <c r="H229" s="79">
        <v>0</v>
      </c>
      <c r="I229" s="79">
        <f t="shared" si="10"/>
        <v>270000</v>
      </c>
      <c r="J229" s="95"/>
    </row>
    <row r="230" spans="1:10" s="64" customFormat="1" ht="24">
      <c r="A230" s="67"/>
      <c r="B230" s="88" t="s">
        <v>1335</v>
      </c>
      <c r="C230" s="77" t="s">
        <v>640</v>
      </c>
      <c r="D230" s="78" t="s">
        <v>647</v>
      </c>
      <c r="E230" s="78" t="s">
        <v>1336</v>
      </c>
      <c r="F230" s="77"/>
      <c r="G230" s="79">
        <f>G231</f>
        <v>30000</v>
      </c>
      <c r="H230" s="79">
        <f>H231</f>
        <v>0</v>
      </c>
      <c r="I230" s="79">
        <f t="shared" si="10"/>
        <v>30000</v>
      </c>
      <c r="J230" s="95"/>
    </row>
    <row r="231" spans="1:10" s="64" customFormat="1" ht="24">
      <c r="A231" s="67"/>
      <c r="B231" s="88" t="s">
        <v>766</v>
      </c>
      <c r="C231" s="77" t="s">
        <v>640</v>
      </c>
      <c r="D231" s="78" t="s">
        <v>647</v>
      </c>
      <c r="E231" s="78" t="s">
        <v>1336</v>
      </c>
      <c r="F231" s="77" t="s">
        <v>971</v>
      </c>
      <c r="G231" s="79">
        <v>30000</v>
      </c>
      <c r="H231" s="79">
        <v>0</v>
      </c>
      <c r="I231" s="79">
        <f t="shared" si="10"/>
        <v>30000</v>
      </c>
      <c r="J231" s="95"/>
    </row>
    <row r="232" spans="1:10" s="64" customFormat="1" ht="36">
      <c r="A232" s="67"/>
      <c r="B232" s="88" t="s">
        <v>1448</v>
      </c>
      <c r="C232" s="77" t="s">
        <v>640</v>
      </c>
      <c r="D232" s="78" t="s">
        <v>647</v>
      </c>
      <c r="E232" s="78" t="s">
        <v>1321</v>
      </c>
      <c r="F232" s="77"/>
      <c r="G232" s="79">
        <f aca="true" t="shared" si="13" ref="G232:H235">G233</f>
        <v>701729.94</v>
      </c>
      <c r="H232" s="79">
        <f t="shared" si="13"/>
        <v>0</v>
      </c>
      <c r="I232" s="79">
        <f t="shared" si="10"/>
        <v>701729.94</v>
      </c>
      <c r="J232" s="95"/>
    </row>
    <row r="233" spans="1:10" s="64" customFormat="1" ht="12.75">
      <c r="A233" s="67"/>
      <c r="B233" s="88" t="s">
        <v>1449</v>
      </c>
      <c r="C233" s="77" t="s">
        <v>640</v>
      </c>
      <c r="D233" s="78" t="s">
        <v>647</v>
      </c>
      <c r="E233" s="78" t="s">
        <v>1323</v>
      </c>
      <c r="F233" s="77"/>
      <c r="G233" s="79">
        <f t="shared" si="13"/>
        <v>701729.94</v>
      </c>
      <c r="H233" s="79">
        <f t="shared" si="13"/>
        <v>0</v>
      </c>
      <c r="I233" s="79">
        <f t="shared" si="10"/>
        <v>701729.94</v>
      </c>
      <c r="J233" s="95"/>
    </row>
    <row r="234" spans="1:10" s="64" customFormat="1" ht="24">
      <c r="A234" s="67"/>
      <c r="B234" s="88" t="s">
        <v>1450</v>
      </c>
      <c r="C234" s="77" t="s">
        <v>640</v>
      </c>
      <c r="D234" s="78" t="s">
        <v>647</v>
      </c>
      <c r="E234" s="78" t="s">
        <v>1451</v>
      </c>
      <c r="F234" s="77"/>
      <c r="G234" s="79">
        <f t="shared" si="13"/>
        <v>701729.94</v>
      </c>
      <c r="H234" s="79">
        <f t="shared" si="13"/>
        <v>0</v>
      </c>
      <c r="I234" s="79">
        <f t="shared" si="10"/>
        <v>701729.94</v>
      </c>
      <c r="J234" s="95"/>
    </row>
    <row r="235" spans="1:10" s="64" customFormat="1" ht="12.75">
      <c r="A235" s="67"/>
      <c r="B235" s="88" t="s">
        <v>1075</v>
      </c>
      <c r="C235" s="77" t="s">
        <v>640</v>
      </c>
      <c r="D235" s="78" t="s">
        <v>647</v>
      </c>
      <c r="E235" s="78" t="s">
        <v>1452</v>
      </c>
      <c r="F235" s="77"/>
      <c r="G235" s="79">
        <f t="shared" si="13"/>
        <v>701729.94</v>
      </c>
      <c r="H235" s="79">
        <f t="shared" si="13"/>
        <v>0</v>
      </c>
      <c r="I235" s="79">
        <f t="shared" si="10"/>
        <v>701729.94</v>
      </c>
      <c r="J235" s="95"/>
    </row>
    <row r="236" spans="1:10" s="64" customFormat="1" ht="24">
      <c r="A236" s="67"/>
      <c r="B236" s="88" t="s">
        <v>766</v>
      </c>
      <c r="C236" s="77" t="s">
        <v>640</v>
      </c>
      <c r="D236" s="78" t="s">
        <v>647</v>
      </c>
      <c r="E236" s="78" t="s">
        <v>1452</v>
      </c>
      <c r="F236" s="77" t="s">
        <v>971</v>
      </c>
      <c r="G236" s="79">
        <v>701729.94</v>
      </c>
      <c r="H236" s="79">
        <v>0</v>
      </c>
      <c r="I236" s="79">
        <f t="shared" si="10"/>
        <v>701729.94</v>
      </c>
      <c r="J236" s="95"/>
    </row>
    <row r="237" spans="2:10" ht="24">
      <c r="B237" s="88" t="s">
        <v>1166</v>
      </c>
      <c r="C237" s="77" t="s">
        <v>640</v>
      </c>
      <c r="D237" s="78" t="s">
        <v>647</v>
      </c>
      <c r="E237" s="78" t="s">
        <v>1167</v>
      </c>
      <c r="F237" s="77"/>
      <c r="G237" s="79">
        <f>G238</f>
        <v>414900</v>
      </c>
      <c r="H237" s="79">
        <f>H238</f>
        <v>0</v>
      </c>
      <c r="I237" s="79">
        <f t="shared" si="10"/>
        <v>414900</v>
      </c>
      <c r="J237" s="95"/>
    </row>
    <row r="238" spans="2:10" ht="24">
      <c r="B238" s="88" t="s">
        <v>1337</v>
      </c>
      <c r="C238" s="77" t="s">
        <v>640</v>
      </c>
      <c r="D238" s="78" t="s">
        <v>647</v>
      </c>
      <c r="E238" s="78" t="s">
        <v>1338</v>
      </c>
      <c r="F238" s="77"/>
      <c r="G238" s="79">
        <f>G239+G247</f>
        <v>414900</v>
      </c>
      <c r="H238" s="79">
        <f>H239+H247</f>
        <v>0</v>
      </c>
      <c r="I238" s="79">
        <f t="shared" si="10"/>
        <v>414900</v>
      </c>
      <c r="J238" s="95"/>
    </row>
    <row r="239" spans="2:10" ht="24">
      <c r="B239" s="88" t="s">
        <v>1339</v>
      </c>
      <c r="C239" s="77" t="s">
        <v>640</v>
      </c>
      <c r="D239" s="78" t="s">
        <v>647</v>
      </c>
      <c r="E239" s="78" t="s">
        <v>1340</v>
      </c>
      <c r="F239" s="77"/>
      <c r="G239" s="79">
        <f>G240+G241+G243+G245</f>
        <v>414000</v>
      </c>
      <c r="H239" s="79">
        <f>H240+H241+H243+H245</f>
        <v>0</v>
      </c>
      <c r="I239" s="79">
        <f t="shared" si="10"/>
        <v>414000</v>
      </c>
      <c r="J239" s="95"/>
    </row>
    <row r="240" spans="2:10" ht="24" hidden="1">
      <c r="B240" s="88" t="s">
        <v>766</v>
      </c>
      <c r="C240" s="77" t="s">
        <v>640</v>
      </c>
      <c r="D240" s="78" t="s">
        <v>647</v>
      </c>
      <c r="E240" s="78" t="s">
        <v>1340</v>
      </c>
      <c r="F240" s="77" t="s">
        <v>971</v>
      </c>
      <c r="G240" s="79">
        <v>0</v>
      </c>
      <c r="H240" s="79">
        <v>0</v>
      </c>
      <c r="I240" s="79">
        <f t="shared" si="10"/>
        <v>0</v>
      </c>
      <c r="J240" s="95"/>
    </row>
    <row r="241" spans="2:10" ht="24">
      <c r="B241" s="88" t="s">
        <v>1453</v>
      </c>
      <c r="C241" s="77" t="s">
        <v>640</v>
      </c>
      <c r="D241" s="78" t="s">
        <v>647</v>
      </c>
      <c r="E241" s="78" t="s">
        <v>1459</v>
      </c>
      <c r="F241" s="77"/>
      <c r="G241" s="79">
        <f>G242</f>
        <v>343000</v>
      </c>
      <c r="H241" s="79">
        <f>H242</f>
        <v>0</v>
      </c>
      <c r="I241" s="79">
        <f t="shared" si="10"/>
        <v>343000</v>
      </c>
      <c r="J241" s="95"/>
    </row>
    <row r="242" spans="2:10" ht="24">
      <c r="B242" s="88" t="s">
        <v>766</v>
      </c>
      <c r="C242" s="77" t="s">
        <v>640</v>
      </c>
      <c r="D242" s="78" t="s">
        <v>647</v>
      </c>
      <c r="E242" s="78" t="s">
        <v>1459</v>
      </c>
      <c r="F242" s="77" t="s">
        <v>971</v>
      </c>
      <c r="G242" s="79">
        <f>243000+100000</f>
        <v>343000</v>
      </c>
      <c r="H242" s="79">
        <v>0</v>
      </c>
      <c r="I242" s="79">
        <f t="shared" si="10"/>
        <v>343000</v>
      </c>
      <c r="J242" s="95"/>
    </row>
    <row r="243" spans="2:10" ht="24">
      <c r="B243" s="88" t="s">
        <v>1454</v>
      </c>
      <c r="C243" s="77" t="s">
        <v>640</v>
      </c>
      <c r="D243" s="78" t="s">
        <v>647</v>
      </c>
      <c r="E243" s="78" t="s">
        <v>1460</v>
      </c>
      <c r="F243" s="77"/>
      <c r="G243" s="79">
        <f>G244</f>
        <v>20000</v>
      </c>
      <c r="H243" s="79">
        <f>H244</f>
        <v>0</v>
      </c>
      <c r="I243" s="79">
        <f t="shared" si="10"/>
        <v>20000</v>
      </c>
      <c r="J243" s="95"/>
    </row>
    <row r="244" spans="2:10" ht="24">
      <c r="B244" s="88" t="s">
        <v>766</v>
      </c>
      <c r="C244" s="77" t="s">
        <v>640</v>
      </c>
      <c r="D244" s="78" t="s">
        <v>647</v>
      </c>
      <c r="E244" s="78" t="s">
        <v>1460</v>
      </c>
      <c r="F244" s="77" t="s">
        <v>971</v>
      </c>
      <c r="G244" s="79">
        <v>20000</v>
      </c>
      <c r="H244" s="79">
        <v>0</v>
      </c>
      <c r="I244" s="79">
        <f t="shared" si="10"/>
        <v>20000</v>
      </c>
      <c r="J244" s="95"/>
    </row>
    <row r="245" spans="2:10" ht="36">
      <c r="B245" s="88" t="s">
        <v>1455</v>
      </c>
      <c r="C245" s="77" t="s">
        <v>640</v>
      </c>
      <c r="D245" s="78" t="s">
        <v>647</v>
      </c>
      <c r="E245" s="78" t="s">
        <v>1461</v>
      </c>
      <c r="F245" s="77"/>
      <c r="G245" s="79">
        <f>G246</f>
        <v>51000</v>
      </c>
      <c r="H245" s="79">
        <f>H246</f>
        <v>0</v>
      </c>
      <c r="I245" s="79">
        <f t="shared" si="10"/>
        <v>51000</v>
      </c>
      <c r="J245" s="95"/>
    </row>
    <row r="246" spans="2:10" ht="24">
      <c r="B246" s="88" t="s">
        <v>766</v>
      </c>
      <c r="C246" s="77" t="s">
        <v>640</v>
      </c>
      <c r="D246" s="78" t="s">
        <v>647</v>
      </c>
      <c r="E246" s="78" t="s">
        <v>1461</v>
      </c>
      <c r="F246" s="77" t="s">
        <v>971</v>
      </c>
      <c r="G246" s="79">
        <v>51000</v>
      </c>
      <c r="H246" s="79">
        <v>0</v>
      </c>
      <c r="I246" s="79">
        <f t="shared" si="10"/>
        <v>51000</v>
      </c>
      <c r="J246" s="95"/>
    </row>
    <row r="247" spans="2:10" ht="24">
      <c r="B247" s="88" t="s">
        <v>1456</v>
      </c>
      <c r="C247" s="77" t="s">
        <v>640</v>
      </c>
      <c r="D247" s="78" t="s">
        <v>647</v>
      </c>
      <c r="E247" s="78" t="s">
        <v>1462</v>
      </c>
      <c r="F247" s="77"/>
      <c r="G247" s="79">
        <f>G248+G250+G252</f>
        <v>900</v>
      </c>
      <c r="H247" s="79">
        <f>H248+H250+H252</f>
        <v>0</v>
      </c>
      <c r="I247" s="79">
        <f t="shared" si="10"/>
        <v>900</v>
      </c>
      <c r="J247" s="95"/>
    </row>
    <row r="248" spans="2:10" ht="12.75" hidden="1">
      <c r="B248" s="88" t="s">
        <v>1457</v>
      </c>
      <c r="C248" s="77" t="s">
        <v>640</v>
      </c>
      <c r="D248" s="78" t="s">
        <v>647</v>
      </c>
      <c r="E248" s="78" t="s">
        <v>1463</v>
      </c>
      <c r="F248" s="77"/>
      <c r="G248" s="79">
        <f>G249</f>
        <v>0</v>
      </c>
      <c r="H248" s="79">
        <f>H249</f>
        <v>0</v>
      </c>
      <c r="I248" s="79">
        <f t="shared" si="10"/>
        <v>0</v>
      </c>
      <c r="J248" s="95"/>
    </row>
    <row r="249" spans="2:10" ht="24" hidden="1">
      <c r="B249" s="88" t="s">
        <v>766</v>
      </c>
      <c r="C249" s="77" t="s">
        <v>640</v>
      </c>
      <c r="D249" s="78" t="s">
        <v>647</v>
      </c>
      <c r="E249" s="78" t="s">
        <v>1463</v>
      </c>
      <c r="F249" s="77" t="s">
        <v>971</v>
      </c>
      <c r="G249" s="79">
        <v>0</v>
      </c>
      <c r="H249" s="79">
        <v>0</v>
      </c>
      <c r="I249" s="79">
        <f t="shared" si="10"/>
        <v>0</v>
      </c>
      <c r="J249" s="95"/>
    </row>
    <row r="250" spans="2:10" ht="12.75" hidden="1">
      <c r="B250" s="88" t="s">
        <v>1458</v>
      </c>
      <c r="C250" s="77" t="s">
        <v>640</v>
      </c>
      <c r="D250" s="78" t="s">
        <v>647</v>
      </c>
      <c r="E250" s="78" t="s">
        <v>1464</v>
      </c>
      <c r="F250" s="77"/>
      <c r="G250" s="79">
        <f>G251</f>
        <v>0</v>
      </c>
      <c r="H250" s="79">
        <f>H251</f>
        <v>0</v>
      </c>
      <c r="I250" s="79">
        <f t="shared" si="10"/>
        <v>0</v>
      </c>
      <c r="J250" s="95"/>
    </row>
    <row r="251" spans="2:10" ht="24" hidden="1">
      <c r="B251" s="88" t="s">
        <v>766</v>
      </c>
      <c r="C251" s="77" t="s">
        <v>640</v>
      </c>
      <c r="D251" s="78" t="s">
        <v>647</v>
      </c>
      <c r="E251" s="78" t="s">
        <v>1464</v>
      </c>
      <c r="F251" s="77" t="s">
        <v>971</v>
      </c>
      <c r="G251" s="79">
        <v>0</v>
      </c>
      <c r="H251" s="79">
        <v>0</v>
      </c>
      <c r="I251" s="79">
        <f t="shared" si="10"/>
        <v>0</v>
      </c>
      <c r="J251" s="95"/>
    </row>
    <row r="252" spans="2:10" ht="96">
      <c r="B252" s="90" t="s">
        <v>1045</v>
      </c>
      <c r="C252" s="77" t="s">
        <v>640</v>
      </c>
      <c r="D252" s="78" t="s">
        <v>647</v>
      </c>
      <c r="E252" s="78" t="s">
        <v>1465</v>
      </c>
      <c r="F252" s="77"/>
      <c r="G252" s="79">
        <f>G253</f>
        <v>900</v>
      </c>
      <c r="H252" s="79">
        <f>H253</f>
        <v>0</v>
      </c>
      <c r="I252" s="79">
        <f t="shared" si="10"/>
        <v>900</v>
      </c>
      <c r="J252" s="95"/>
    </row>
    <row r="253" spans="2:10" ht="24">
      <c r="B253" s="88" t="s">
        <v>766</v>
      </c>
      <c r="C253" s="77" t="s">
        <v>640</v>
      </c>
      <c r="D253" s="78" t="s">
        <v>647</v>
      </c>
      <c r="E253" s="78" t="s">
        <v>1465</v>
      </c>
      <c r="F253" s="77" t="s">
        <v>971</v>
      </c>
      <c r="G253" s="79">
        <v>900</v>
      </c>
      <c r="H253" s="79">
        <v>0</v>
      </c>
      <c r="I253" s="79">
        <f t="shared" si="10"/>
        <v>900</v>
      </c>
      <c r="J253" s="95"/>
    </row>
    <row r="254" spans="2:10" ht="12.75">
      <c r="B254" s="88" t="s">
        <v>807</v>
      </c>
      <c r="C254" s="77" t="s">
        <v>640</v>
      </c>
      <c r="D254" s="78" t="s">
        <v>647</v>
      </c>
      <c r="E254" s="78" t="s">
        <v>783</v>
      </c>
      <c r="F254" s="77"/>
      <c r="G254" s="79">
        <f>G255</f>
        <v>56200</v>
      </c>
      <c r="H254" s="79">
        <f>H255</f>
        <v>0</v>
      </c>
      <c r="I254" s="79">
        <f t="shared" si="10"/>
        <v>56200</v>
      </c>
      <c r="J254" s="95"/>
    </row>
    <row r="255" spans="2:10" ht="24">
      <c r="B255" s="88" t="s">
        <v>941</v>
      </c>
      <c r="C255" s="77" t="s">
        <v>640</v>
      </c>
      <c r="D255" s="78" t="s">
        <v>647</v>
      </c>
      <c r="E255" s="78" t="s">
        <v>671</v>
      </c>
      <c r="F255" s="77"/>
      <c r="G255" s="79">
        <f>G256+G257</f>
        <v>56200</v>
      </c>
      <c r="H255" s="79">
        <f>H256+H257</f>
        <v>0</v>
      </c>
      <c r="I255" s="79">
        <f t="shared" si="10"/>
        <v>56200</v>
      </c>
      <c r="J255" s="95"/>
    </row>
    <row r="256" spans="2:10" ht="36">
      <c r="B256" s="88" t="s">
        <v>765</v>
      </c>
      <c r="C256" s="77" t="s">
        <v>640</v>
      </c>
      <c r="D256" s="78" t="s">
        <v>647</v>
      </c>
      <c r="E256" s="78" t="s">
        <v>671</v>
      </c>
      <c r="F256" s="77" t="s">
        <v>733</v>
      </c>
      <c r="G256" s="79">
        <f>40297+12170</f>
        <v>52467</v>
      </c>
      <c r="H256" s="79">
        <v>0</v>
      </c>
      <c r="I256" s="79">
        <f t="shared" si="10"/>
        <v>52467</v>
      </c>
      <c r="J256" s="95"/>
    </row>
    <row r="257" spans="2:10" ht="24">
      <c r="B257" s="88" t="s">
        <v>766</v>
      </c>
      <c r="C257" s="77" t="s">
        <v>640</v>
      </c>
      <c r="D257" s="78" t="s">
        <v>647</v>
      </c>
      <c r="E257" s="78" t="s">
        <v>671</v>
      </c>
      <c r="F257" s="77" t="s">
        <v>971</v>
      </c>
      <c r="G257" s="79">
        <v>3733</v>
      </c>
      <c r="H257" s="79">
        <v>0</v>
      </c>
      <c r="I257" s="79">
        <f t="shared" si="10"/>
        <v>3733</v>
      </c>
      <c r="J257" s="95"/>
    </row>
    <row r="258" spans="2:10" s="127" customFormat="1" ht="12.75">
      <c r="B258" s="121" t="s">
        <v>954</v>
      </c>
      <c r="C258" s="117" t="s">
        <v>646</v>
      </c>
      <c r="D258" s="122"/>
      <c r="E258" s="122"/>
      <c r="F258" s="117"/>
      <c r="G258" s="123">
        <f>G265+G259+G306</f>
        <v>11482773.86</v>
      </c>
      <c r="H258" s="123">
        <f>H265+H259+H306</f>
        <v>2277835</v>
      </c>
      <c r="I258" s="123">
        <f aca="true" t="shared" si="14" ref="I258:I295">G258+H258</f>
        <v>13760608.86</v>
      </c>
      <c r="J258" s="128"/>
    </row>
    <row r="259" spans="2:10" s="127" customFormat="1" ht="18" customHeight="1">
      <c r="B259" s="121" t="s">
        <v>1466</v>
      </c>
      <c r="C259" s="117" t="s">
        <v>646</v>
      </c>
      <c r="D259" s="117" t="s">
        <v>637</v>
      </c>
      <c r="E259" s="117"/>
      <c r="F259" s="117"/>
      <c r="G259" s="123">
        <f aca="true" t="shared" si="15" ref="G259:H263">G260</f>
        <v>450000</v>
      </c>
      <c r="H259" s="123">
        <f t="shared" si="15"/>
        <v>1800000</v>
      </c>
      <c r="I259" s="123">
        <f t="shared" si="14"/>
        <v>2250000</v>
      </c>
      <c r="J259" s="128"/>
    </row>
    <row r="260" spans="2:10" s="127" customFormat="1" ht="24">
      <c r="B260" s="88" t="s">
        <v>1166</v>
      </c>
      <c r="C260" s="77" t="s">
        <v>646</v>
      </c>
      <c r="D260" s="77" t="s">
        <v>637</v>
      </c>
      <c r="E260" s="77" t="s">
        <v>1167</v>
      </c>
      <c r="F260" s="77"/>
      <c r="G260" s="79">
        <f t="shared" si="15"/>
        <v>450000</v>
      </c>
      <c r="H260" s="79">
        <f t="shared" si="15"/>
        <v>1800000</v>
      </c>
      <c r="I260" s="79">
        <f t="shared" si="14"/>
        <v>2250000</v>
      </c>
      <c r="J260" s="128"/>
    </row>
    <row r="261" spans="2:10" s="127" customFormat="1" ht="12.75">
      <c r="B261" s="88" t="s">
        <v>1436</v>
      </c>
      <c r="C261" s="77" t="s">
        <v>646</v>
      </c>
      <c r="D261" s="77" t="s">
        <v>637</v>
      </c>
      <c r="E261" s="77" t="s">
        <v>1439</v>
      </c>
      <c r="F261" s="77"/>
      <c r="G261" s="79">
        <f t="shared" si="15"/>
        <v>450000</v>
      </c>
      <c r="H261" s="79">
        <f t="shared" si="15"/>
        <v>1800000</v>
      </c>
      <c r="I261" s="79">
        <f t="shared" si="14"/>
        <v>2250000</v>
      </c>
      <c r="J261" s="128"/>
    </row>
    <row r="262" spans="2:10" s="127" customFormat="1" ht="24">
      <c r="B262" s="88" t="s">
        <v>1437</v>
      </c>
      <c r="C262" s="77" t="s">
        <v>646</v>
      </c>
      <c r="D262" s="77" t="s">
        <v>637</v>
      </c>
      <c r="E262" s="77" t="s">
        <v>1440</v>
      </c>
      <c r="F262" s="77"/>
      <c r="G262" s="79">
        <f t="shared" si="15"/>
        <v>450000</v>
      </c>
      <c r="H262" s="79">
        <f t="shared" si="15"/>
        <v>1800000</v>
      </c>
      <c r="I262" s="79">
        <f t="shared" si="14"/>
        <v>2250000</v>
      </c>
      <c r="J262" s="128"/>
    </row>
    <row r="263" spans="2:10" s="127" customFormat="1" ht="12.75">
      <c r="B263" s="88" t="s">
        <v>1467</v>
      </c>
      <c r="C263" s="77" t="s">
        <v>646</v>
      </c>
      <c r="D263" s="77" t="s">
        <v>637</v>
      </c>
      <c r="E263" s="77" t="s">
        <v>1468</v>
      </c>
      <c r="F263" s="77"/>
      <c r="G263" s="79">
        <f t="shared" si="15"/>
        <v>450000</v>
      </c>
      <c r="H263" s="79">
        <f t="shared" si="15"/>
        <v>1800000</v>
      </c>
      <c r="I263" s="79">
        <f t="shared" si="14"/>
        <v>2250000</v>
      </c>
      <c r="J263" s="128"/>
    </row>
    <row r="264" spans="2:10" s="127" customFormat="1" ht="24">
      <c r="B264" s="88" t="s">
        <v>772</v>
      </c>
      <c r="C264" s="77" t="s">
        <v>646</v>
      </c>
      <c r="D264" s="77" t="s">
        <v>637</v>
      </c>
      <c r="E264" s="77" t="s">
        <v>1468</v>
      </c>
      <c r="F264" s="77" t="s">
        <v>1007</v>
      </c>
      <c r="G264" s="79">
        <v>450000</v>
      </c>
      <c r="H264" s="79">
        <v>1800000</v>
      </c>
      <c r="I264" s="79">
        <f t="shared" si="14"/>
        <v>2250000</v>
      </c>
      <c r="J264" s="128"/>
    </row>
    <row r="265" spans="2:10" s="129" customFormat="1" ht="12.75">
      <c r="B265" s="121" t="s">
        <v>576</v>
      </c>
      <c r="C265" s="117" t="s">
        <v>646</v>
      </c>
      <c r="D265" s="122" t="s">
        <v>638</v>
      </c>
      <c r="E265" s="122"/>
      <c r="F265" s="117"/>
      <c r="G265" s="123">
        <f>G267+G284+G296+G302+G292</f>
        <v>10802773.86</v>
      </c>
      <c r="H265" s="123">
        <f>H267+H284+H296+H302+H292</f>
        <v>477835</v>
      </c>
      <c r="I265" s="123">
        <f t="shared" si="14"/>
        <v>11280608.86</v>
      </c>
      <c r="J265" s="128"/>
    </row>
    <row r="266" spans="2:10" s="64" customFormat="1" ht="36">
      <c r="B266" s="88" t="s">
        <v>1201</v>
      </c>
      <c r="C266" s="77" t="s">
        <v>646</v>
      </c>
      <c r="D266" s="78" t="s">
        <v>638</v>
      </c>
      <c r="E266" s="78" t="s">
        <v>1175</v>
      </c>
      <c r="F266" s="77"/>
      <c r="G266" s="79">
        <f>G267+G284+G292</f>
        <v>10610773.86</v>
      </c>
      <c r="H266" s="79">
        <f>H267+H284+H292</f>
        <v>477835</v>
      </c>
      <c r="I266" s="79">
        <f t="shared" si="14"/>
        <v>11088608.86</v>
      </c>
      <c r="J266" s="95"/>
    </row>
    <row r="267" spans="2:10" ht="12.75">
      <c r="B267" s="88" t="s">
        <v>1202</v>
      </c>
      <c r="C267" s="77" t="s">
        <v>646</v>
      </c>
      <c r="D267" s="78" t="s">
        <v>638</v>
      </c>
      <c r="E267" s="78" t="s">
        <v>1203</v>
      </c>
      <c r="F267" s="77"/>
      <c r="G267" s="79">
        <f>G268+G273+G281</f>
        <v>5402504.86</v>
      </c>
      <c r="H267" s="79">
        <f>H268+H273+H281</f>
        <v>477835</v>
      </c>
      <c r="I267" s="79">
        <f t="shared" si="14"/>
        <v>5880339.86</v>
      </c>
      <c r="J267" s="95"/>
    </row>
    <row r="268" spans="2:10" ht="24">
      <c r="B268" s="88" t="s">
        <v>1204</v>
      </c>
      <c r="C268" s="77" t="s">
        <v>646</v>
      </c>
      <c r="D268" s="78" t="s">
        <v>638</v>
      </c>
      <c r="E268" s="78" t="s">
        <v>763</v>
      </c>
      <c r="F268" s="77"/>
      <c r="G268" s="79">
        <f>G271+G269</f>
        <v>3822300</v>
      </c>
      <c r="H268" s="79">
        <f>H271+H269</f>
        <v>0</v>
      </c>
      <c r="I268" s="79">
        <f t="shared" si="14"/>
        <v>3822300</v>
      </c>
      <c r="J268" s="95"/>
    </row>
    <row r="269" spans="2:10" ht="28.5" customHeight="1">
      <c r="B269" s="88" t="s">
        <v>1482</v>
      </c>
      <c r="C269" s="77" t="s">
        <v>646</v>
      </c>
      <c r="D269" s="78" t="s">
        <v>638</v>
      </c>
      <c r="E269" s="78" t="s">
        <v>728</v>
      </c>
      <c r="F269" s="77"/>
      <c r="G269" s="79">
        <f>G270</f>
        <v>2000000</v>
      </c>
      <c r="H269" s="79">
        <f>H270</f>
        <v>0</v>
      </c>
      <c r="I269" s="79">
        <f t="shared" si="14"/>
        <v>2000000</v>
      </c>
      <c r="J269" s="95"/>
    </row>
    <row r="270" spans="2:10" ht="16.5" customHeight="1">
      <c r="B270" s="88" t="s">
        <v>769</v>
      </c>
      <c r="C270" s="77" t="s">
        <v>646</v>
      </c>
      <c r="D270" s="78" t="s">
        <v>638</v>
      </c>
      <c r="E270" s="78" t="s">
        <v>728</v>
      </c>
      <c r="F270" s="77" t="s">
        <v>967</v>
      </c>
      <c r="G270" s="79">
        <v>2000000</v>
      </c>
      <c r="H270" s="79">
        <v>0</v>
      </c>
      <c r="I270" s="79">
        <f t="shared" si="14"/>
        <v>2000000</v>
      </c>
      <c r="J270" s="95"/>
    </row>
    <row r="271" spans="2:10" ht="36">
      <c r="B271" s="88" t="s">
        <v>925</v>
      </c>
      <c r="C271" s="77" t="s">
        <v>646</v>
      </c>
      <c r="D271" s="78" t="s">
        <v>638</v>
      </c>
      <c r="E271" s="78" t="s">
        <v>1205</v>
      </c>
      <c r="F271" s="77"/>
      <c r="G271" s="79">
        <f>G272</f>
        <v>1822300</v>
      </c>
      <c r="H271" s="79">
        <f>H272</f>
        <v>0</v>
      </c>
      <c r="I271" s="79">
        <f t="shared" si="14"/>
        <v>1822300</v>
      </c>
      <c r="J271" s="95"/>
    </row>
    <row r="272" spans="2:10" ht="12.75">
      <c r="B272" s="88" t="s">
        <v>769</v>
      </c>
      <c r="C272" s="77" t="s">
        <v>646</v>
      </c>
      <c r="D272" s="78" t="s">
        <v>638</v>
      </c>
      <c r="E272" s="78" t="s">
        <v>1205</v>
      </c>
      <c r="F272" s="77" t="s">
        <v>967</v>
      </c>
      <c r="G272" s="79">
        <v>1822300</v>
      </c>
      <c r="H272" s="79">
        <v>0</v>
      </c>
      <c r="I272" s="79">
        <f t="shared" si="14"/>
        <v>1822300</v>
      </c>
      <c r="J272" s="95"/>
    </row>
    <row r="273" spans="2:10" ht="12.75">
      <c r="B273" s="88" t="s">
        <v>1469</v>
      </c>
      <c r="C273" s="77" t="s">
        <v>646</v>
      </c>
      <c r="D273" s="78" t="s">
        <v>638</v>
      </c>
      <c r="E273" s="78" t="s">
        <v>761</v>
      </c>
      <c r="F273" s="77"/>
      <c r="G273" s="79">
        <f>G274+G276+G279</f>
        <v>649224.86</v>
      </c>
      <c r="H273" s="79">
        <f>H274+H276+H279</f>
        <v>477835</v>
      </c>
      <c r="I273" s="79">
        <f t="shared" si="14"/>
        <v>1127059.8599999999</v>
      </c>
      <c r="J273" s="95"/>
    </row>
    <row r="274" spans="2:10" ht="12.75">
      <c r="B274" s="88" t="s">
        <v>919</v>
      </c>
      <c r="C274" s="77" t="s">
        <v>646</v>
      </c>
      <c r="D274" s="78" t="s">
        <v>638</v>
      </c>
      <c r="E274" s="78" t="s">
        <v>724</v>
      </c>
      <c r="F274" s="77"/>
      <c r="G274" s="79">
        <f>G275</f>
        <v>482672.5</v>
      </c>
      <c r="H274" s="79">
        <f>H275</f>
        <v>0</v>
      </c>
      <c r="I274" s="79">
        <f t="shared" si="14"/>
        <v>482672.5</v>
      </c>
      <c r="J274" s="95"/>
    </row>
    <row r="275" spans="2:10" ht="12.75">
      <c r="B275" s="88" t="s">
        <v>769</v>
      </c>
      <c r="C275" s="77" t="s">
        <v>646</v>
      </c>
      <c r="D275" s="78" t="s">
        <v>638</v>
      </c>
      <c r="E275" s="78" t="s">
        <v>724</v>
      </c>
      <c r="F275" s="77" t="s">
        <v>967</v>
      </c>
      <c r="G275" s="79">
        <v>482672.5</v>
      </c>
      <c r="H275" s="79">
        <v>0</v>
      </c>
      <c r="I275" s="79">
        <f t="shared" si="14"/>
        <v>482672.5</v>
      </c>
      <c r="J275" s="95"/>
    </row>
    <row r="276" spans="2:10" ht="12.75">
      <c r="B276" s="88" t="s">
        <v>1470</v>
      </c>
      <c r="C276" s="77" t="s">
        <v>646</v>
      </c>
      <c r="D276" s="78" t="s">
        <v>638</v>
      </c>
      <c r="E276" s="78" t="s">
        <v>1472</v>
      </c>
      <c r="F276" s="77"/>
      <c r="G276" s="79">
        <f>G277+G278</f>
        <v>98000</v>
      </c>
      <c r="H276" s="79">
        <f>H277+H278</f>
        <v>477835</v>
      </c>
      <c r="I276" s="79">
        <f t="shared" si="14"/>
        <v>575835</v>
      </c>
      <c r="J276" s="95"/>
    </row>
    <row r="277" spans="2:10" ht="24">
      <c r="B277" s="88" t="s">
        <v>766</v>
      </c>
      <c r="C277" s="77" t="s">
        <v>646</v>
      </c>
      <c r="D277" s="78" t="s">
        <v>638</v>
      </c>
      <c r="E277" s="78" t="s">
        <v>1472</v>
      </c>
      <c r="F277" s="77" t="s">
        <v>971</v>
      </c>
      <c r="G277" s="79">
        <v>98000</v>
      </c>
      <c r="H277" s="79">
        <v>202000</v>
      </c>
      <c r="I277" s="79">
        <f t="shared" si="14"/>
        <v>300000</v>
      </c>
      <c r="J277" s="95"/>
    </row>
    <row r="278" spans="2:10" ht="12.75">
      <c r="B278" s="88" t="s">
        <v>769</v>
      </c>
      <c r="C278" s="77" t="s">
        <v>646</v>
      </c>
      <c r="D278" s="78" t="s">
        <v>638</v>
      </c>
      <c r="E278" s="78" t="s">
        <v>1472</v>
      </c>
      <c r="F278" s="77" t="s">
        <v>967</v>
      </c>
      <c r="G278" s="79">
        <v>0</v>
      </c>
      <c r="H278" s="79">
        <v>275835</v>
      </c>
      <c r="I278" s="79">
        <f t="shared" si="14"/>
        <v>275835</v>
      </c>
      <c r="J278" s="95"/>
    </row>
    <row r="279" spans="2:10" ht="12.75">
      <c r="B279" s="88" t="s">
        <v>1471</v>
      </c>
      <c r="C279" s="77" t="s">
        <v>646</v>
      </c>
      <c r="D279" s="78" t="s">
        <v>638</v>
      </c>
      <c r="E279" s="78" t="s">
        <v>1473</v>
      </c>
      <c r="F279" s="77"/>
      <c r="G279" s="79">
        <f>G280</f>
        <v>68552.36</v>
      </c>
      <c r="H279" s="79">
        <f>H280</f>
        <v>0</v>
      </c>
      <c r="I279" s="79">
        <f t="shared" si="14"/>
        <v>68552.36</v>
      </c>
      <c r="J279" s="95"/>
    </row>
    <row r="280" spans="2:10" ht="24">
      <c r="B280" s="88" t="s">
        <v>766</v>
      </c>
      <c r="C280" s="77" t="s">
        <v>646</v>
      </c>
      <c r="D280" s="78" t="s">
        <v>638</v>
      </c>
      <c r="E280" s="78" t="s">
        <v>1473</v>
      </c>
      <c r="F280" s="77" t="s">
        <v>971</v>
      </c>
      <c r="G280" s="79">
        <v>68552.36</v>
      </c>
      <c r="H280" s="79">
        <v>0</v>
      </c>
      <c r="I280" s="79">
        <f t="shared" si="14"/>
        <v>68552.36</v>
      </c>
      <c r="J280" s="95"/>
    </row>
    <row r="281" spans="2:10" ht="34.5" customHeight="1">
      <c r="B281" s="88" t="s">
        <v>1509</v>
      </c>
      <c r="C281" s="77" t="s">
        <v>646</v>
      </c>
      <c r="D281" s="78" t="s">
        <v>638</v>
      </c>
      <c r="E281" s="78" t="s">
        <v>800</v>
      </c>
      <c r="F281" s="77"/>
      <c r="G281" s="79">
        <f>G282</f>
        <v>930980</v>
      </c>
      <c r="H281" s="79">
        <f>H282</f>
        <v>0</v>
      </c>
      <c r="I281" s="79">
        <f t="shared" si="14"/>
        <v>930980</v>
      </c>
      <c r="J281" s="95"/>
    </row>
    <row r="282" spans="2:10" ht="24">
      <c r="B282" s="88" t="s">
        <v>1510</v>
      </c>
      <c r="C282" s="77" t="s">
        <v>646</v>
      </c>
      <c r="D282" s="78" t="s">
        <v>638</v>
      </c>
      <c r="E282" s="78" t="s">
        <v>1511</v>
      </c>
      <c r="F282" s="77"/>
      <c r="G282" s="79">
        <f>G283</f>
        <v>930980</v>
      </c>
      <c r="H282" s="79">
        <f>H283</f>
        <v>0</v>
      </c>
      <c r="I282" s="79">
        <f t="shared" si="14"/>
        <v>930980</v>
      </c>
      <c r="J282" s="95"/>
    </row>
    <row r="283" spans="2:10" ht="12.75">
      <c r="B283" s="88" t="s">
        <v>768</v>
      </c>
      <c r="C283" s="77" t="s">
        <v>646</v>
      </c>
      <c r="D283" s="78" t="s">
        <v>638</v>
      </c>
      <c r="E283" s="78" t="s">
        <v>1511</v>
      </c>
      <c r="F283" s="77" t="s">
        <v>413</v>
      </c>
      <c r="G283" s="79">
        <v>930980</v>
      </c>
      <c r="H283" s="79">
        <v>0</v>
      </c>
      <c r="I283" s="79">
        <f t="shared" si="14"/>
        <v>930980</v>
      </c>
      <c r="J283" s="95"/>
    </row>
    <row r="284" spans="2:10" ht="24">
      <c r="B284" s="88" t="s">
        <v>1341</v>
      </c>
      <c r="C284" s="77" t="s">
        <v>646</v>
      </c>
      <c r="D284" s="78" t="s">
        <v>638</v>
      </c>
      <c r="E284" s="78" t="s">
        <v>1342</v>
      </c>
      <c r="F284" s="77"/>
      <c r="G284" s="79">
        <f>G285</f>
        <v>4698067</v>
      </c>
      <c r="H284" s="79">
        <f>H285</f>
        <v>0</v>
      </c>
      <c r="I284" s="79">
        <f t="shared" si="14"/>
        <v>4698067</v>
      </c>
      <c r="J284" s="95"/>
    </row>
    <row r="285" spans="2:10" ht="24">
      <c r="B285" s="88" t="s">
        <v>1343</v>
      </c>
      <c r="C285" s="77" t="s">
        <v>646</v>
      </c>
      <c r="D285" s="78" t="s">
        <v>638</v>
      </c>
      <c r="E285" s="78" t="s">
        <v>739</v>
      </c>
      <c r="F285" s="77"/>
      <c r="G285" s="79">
        <f>G290+G286+G288</f>
        <v>4698067</v>
      </c>
      <c r="H285" s="79">
        <f>H290+H286+H288</f>
        <v>0</v>
      </c>
      <c r="I285" s="79">
        <f t="shared" si="14"/>
        <v>4698067</v>
      </c>
      <c r="J285" s="95"/>
    </row>
    <row r="286" spans="2:10" ht="48" hidden="1">
      <c r="B286" s="88" t="s">
        <v>1018</v>
      </c>
      <c r="C286" s="77" t="s">
        <v>646</v>
      </c>
      <c r="D286" s="78" t="s">
        <v>638</v>
      </c>
      <c r="E286" s="78" t="s">
        <v>670</v>
      </c>
      <c r="F286" s="77"/>
      <c r="G286" s="79">
        <f>G287</f>
        <v>0</v>
      </c>
      <c r="H286" s="79">
        <f>H287</f>
        <v>0</v>
      </c>
      <c r="I286" s="79">
        <f t="shared" si="14"/>
        <v>0</v>
      </c>
      <c r="J286" s="95"/>
    </row>
    <row r="287" spans="2:10" ht="12.75" hidden="1">
      <c r="B287" s="88" t="s">
        <v>769</v>
      </c>
      <c r="C287" s="77" t="s">
        <v>646</v>
      </c>
      <c r="D287" s="78" t="s">
        <v>638</v>
      </c>
      <c r="E287" s="78" t="s">
        <v>670</v>
      </c>
      <c r="F287" s="77" t="s">
        <v>967</v>
      </c>
      <c r="G287" s="79">
        <v>0</v>
      </c>
      <c r="H287" s="79">
        <v>0</v>
      </c>
      <c r="I287" s="79">
        <f t="shared" si="14"/>
        <v>0</v>
      </c>
      <c r="J287" s="95"/>
    </row>
    <row r="288" spans="2:10" ht="48">
      <c r="B288" s="88" t="s">
        <v>1018</v>
      </c>
      <c r="C288" s="77" t="s">
        <v>646</v>
      </c>
      <c r="D288" s="78" t="s">
        <v>638</v>
      </c>
      <c r="E288" s="78" t="s">
        <v>1584</v>
      </c>
      <c r="F288" s="77"/>
      <c r="G288" s="79">
        <f>G289</f>
        <v>460000</v>
      </c>
      <c r="H288" s="79">
        <f>H289</f>
        <v>0</v>
      </c>
      <c r="I288" s="79">
        <f t="shared" si="14"/>
        <v>460000</v>
      </c>
      <c r="J288" s="95"/>
    </row>
    <row r="289" spans="2:10" ht="12.75">
      <c r="B289" s="88" t="s">
        <v>769</v>
      </c>
      <c r="C289" s="77" t="s">
        <v>646</v>
      </c>
      <c r="D289" s="78" t="s">
        <v>638</v>
      </c>
      <c r="E289" s="78" t="s">
        <v>1584</v>
      </c>
      <c r="F289" s="77" t="s">
        <v>967</v>
      </c>
      <c r="G289" s="79">
        <v>460000</v>
      </c>
      <c r="H289" s="79">
        <v>0</v>
      </c>
      <c r="I289" s="79">
        <f t="shared" si="14"/>
        <v>460000</v>
      </c>
      <c r="J289" s="95"/>
    </row>
    <row r="290" spans="2:10" ht="60">
      <c r="B290" s="90" t="s">
        <v>1344</v>
      </c>
      <c r="C290" s="77" t="s">
        <v>646</v>
      </c>
      <c r="D290" s="78" t="s">
        <v>638</v>
      </c>
      <c r="E290" s="78" t="s">
        <v>1345</v>
      </c>
      <c r="F290" s="77"/>
      <c r="G290" s="79">
        <f>G291</f>
        <v>4238067</v>
      </c>
      <c r="H290" s="79">
        <f>H291</f>
        <v>0</v>
      </c>
      <c r="I290" s="79">
        <f t="shared" si="14"/>
        <v>4238067</v>
      </c>
      <c r="J290" s="95"/>
    </row>
    <row r="291" spans="2:10" ht="12.75">
      <c r="B291" s="88" t="s">
        <v>769</v>
      </c>
      <c r="C291" s="77" t="s">
        <v>646</v>
      </c>
      <c r="D291" s="78" t="s">
        <v>638</v>
      </c>
      <c r="E291" s="78" t="s">
        <v>1345</v>
      </c>
      <c r="F291" s="77" t="s">
        <v>967</v>
      </c>
      <c r="G291" s="79">
        <v>4238067</v>
      </c>
      <c r="H291" s="79">
        <v>0</v>
      </c>
      <c r="I291" s="79">
        <f t="shared" si="14"/>
        <v>4238067</v>
      </c>
      <c r="J291" s="95"/>
    </row>
    <row r="292" spans="2:10" ht="24">
      <c r="B292" s="88" t="s">
        <v>1192</v>
      </c>
      <c r="C292" s="77" t="s">
        <v>646</v>
      </c>
      <c r="D292" s="78" t="s">
        <v>638</v>
      </c>
      <c r="E292" s="78" t="s">
        <v>1196</v>
      </c>
      <c r="F292" s="77"/>
      <c r="G292" s="79">
        <f aca="true" t="shared" si="16" ref="G292:H294">G293</f>
        <v>510202</v>
      </c>
      <c r="H292" s="79">
        <f t="shared" si="16"/>
        <v>0</v>
      </c>
      <c r="I292" s="79">
        <f t="shared" si="14"/>
        <v>510202</v>
      </c>
      <c r="J292" s="95"/>
    </row>
    <row r="293" spans="2:10" ht="24">
      <c r="B293" s="88" t="s">
        <v>1474</v>
      </c>
      <c r="C293" s="77" t="s">
        <v>646</v>
      </c>
      <c r="D293" s="78" t="s">
        <v>638</v>
      </c>
      <c r="E293" s="78" t="s">
        <v>1476</v>
      </c>
      <c r="F293" s="77"/>
      <c r="G293" s="79">
        <f t="shared" si="16"/>
        <v>510202</v>
      </c>
      <c r="H293" s="79">
        <f t="shared" si="16"/>
        <v>0</v>
      </c>
      <c r="I293" s="79">
        <f t="shared" si="14"/>
        <v>510202</v>
      </c>
      <c r="J293" s="95"/>
    </row>
    <row r="294" spans="2:10" ht="24">
      <c r="B294" s="88" t="s">
        <v>1475</v>
      </c>
      <c r="C294" s="77" t="s">
        <v>646</v>
      </c>
      <c r="D294" s="78" t="s">
        <v>638</v>
      </c>
      <c r="E294" s="78" t="s">
        <v>1477</v>
      </c>
      <c r="F294" s="77"/>
      <c r="G294" s="79">
        <f t="shared" si="16"/>
        <v>510202</v>
      </c>
      <c r="H294" s="79">
        <f t="shared" si="16"/>
        <v>0</v>
      </c>
      <c r="I294" s="79">
        <f t="shared" si="14"/>
        <v>510202</v>
      </c>
      <c r="J294" s="95"/>
    </row>
    <row r="295" spans="2:10" ht="24">
      <c r="B295" s="88" t="s">
        <v>766</v>
      </c>
      <c r="C295" s="77" t="s">
        <v>646</v>
      </c>
      <c r="D295" s="78" t="s">
        <v>638</v>
      </c>
      <c r="E295" s="78" t="s">
        <v>1477</v>
      </c>
      <c r="F295" s="77" t="s">
        <v>971</v>
      </c>
      <c r="G295" s="79">
        <v>510202</v>
      </c>
      <c r="H295" s="79">
        <v>0</v>
      </c>
      <c r="I295" s="79">
        <f t="shared" si="14"/>
        <v>510202</v>
      </c>
      <c r="J295" s="95"/>
    </row>
    <row r="296" spans="2:9" ht="36" hidden="1">
      <c r="B296" s="88" t="s">
        <v>1405</v>
      </c>
      <c r="C296" s="77" t="s">
        <v>646</v>
      </c>
      <c r="D296" s="78" t="s">
        <v>638</v>
      </c>
      <c r="E296" s="78" t="s">
        <v>1162</v>
      </c>
      <c r="F296" s="77"/>
      <c r="G296" s="79">
        <f aca="true" t="shared" si="17" ref="G296:H300">G297</f>
        <v>0</v>
      </c>
      <c r="H296" s="79">
        <f>H297</f>
        <v>0</v>
      </c>
      <c r="I296" s="79">
        <f aca="true" t="shared" si="18" ref="I296:I313">G296+H296</f>
        <v>0</v>
      </c>
    </row>
    <row r="297" spans="2:9" ht="24" hidden="1">
      <c r="B297" s="88" t="s">
        <v>1291</v>
      </c>
      <c r="C297" s="77" t="s">
        <v>646</v>
      </c>
      <c r="D297" s="78" t="s">
        <v>638</v>
      </c>
      <c r="E297" s="78" t="s">
        <v>1292</v>
      </c>
      <c r="F297" s="77"/>
      <c r="G297" s="79">
        <f t="shared" si="17"/>
        <v>0</v>
      </c>
      <c r="H297" s="79">
        <f t="shared" si="17"/>
        <v>0</v>
      </c>
      <c r="I297" s="79">
        <f t="shared" si="18"/>
        <v>0</v>
      </c>
    </row>
    <row r="298" spans="2:9" ht="24" hidden="1">
      <c r="B298" s="88" t="s">
        <v>1293</v>
      </c>
      <c r="C298" s="77" t="s">
        <v>646</v>
      </c>
      <c r="D298" s="78" t="s">
        <v>638</v>
      </c>
      <c r="E298" s="78" t="s">
        <v>1294</v>
      </c>
      <c r="F298" s="77"/>
      <c r="G298" s="79">
        <f t="shared" si="17"/>
        <v>0</v>
      </c>
      <c r="H298" s="79">
        <f t="shared" si="17"/>
        <v>0</v>
      </c>
      <c r="I298" s="79">
        <f t="shared" si="18"/>
        <v>0</v>
      </c>
    </row>
    <row r="299" spans="2:9" ht="24" hidden="1">
      <c r="B299" s="88" t="s">
        <v>1298</v>
      </c>
      <c r="C299" s="77" t="s">
        <v>646</v>
      </c>
      <c r="D299" s="78" t="s">
        <v>638</v>
      </c>
      <c r="E299" s="78" t="s">
        <v>1299</v>
      </c>
      <c r="F299" s="77"/>
      <c r="G299" s="79">
        <f t="shared" si="17"/>
        <v>0</v>
      </c>
      <c r="H299" s="79">
        <f t="shared" si="17"/>
        <v>0</v>
      </c>
      <c r="I299" s="79">
        <f t="shared" si="18"/>
        <v>0</v>
      </c>
    </row>
    <row r="300" spans="2:9" ht="12.75" hidden="1">
      <c r="B300" s="88" t="s">
        <v>611</v>
      </c>
      <c r="C300" s="77" t="s">
        <v>646</v>
      </c>
      <c r="D300" s="78" t="s">
        <v>638</v>
      </c>
      <c r="E300" s="78" t="s">
        <v>1406</v>
      </c>
      <c r="F300" s="77"/>
      <c r="G300" s="79">
        <f t="shared" si="17"/>
        <v>0</v>
      </c>
      <c r="H300" s="79">
        <f t="shared" si="17"/>
        <v>0</v>
      </c>
      <c r="I300" s="79">
        <f t="shared" si="18"/>
        <v>0</v>
      </c>
    </row>
    <row r="301" spans="2:9" ht="12.75" hidden="1">
      <c r="B301" s="88" t="s">
        <v>768</v>
      </c>
      <c r="C301" s="77" t="s">
        <v>646</v>
      </c>
      <c r="D301" s="78" t="s">
        <v>638</v>
      </c>
      <c r="E301" s="78" t="s">
        <v>1406</v>
      </c>
      <c r="F301" s="77">
        <v>500</v>
      </c>
      <c r="G301" s="79">
        <v>0</v>
      </c>
      <c r="H301" s="79">
        <v>0</v>
      </c>
      <c r="I301" s="79">
        <f t="shared" si="18"/>
        <v>0</v>
      </c>
    </row>
    <row r="302" spans="2:9" ht="24">
      <c r="B302" s="88" t="s">
        <v>1478</v>
      </c>
      <c r="C302" s="77" t="s">
        <v>646</v>
      </c>
      <c r="D302" s="78" t="s">
        <v>638</v>
      </c>
      <c r="E302" s="78" t="s">
        <v>1167</v>
      </c>
      <c r="F302" s="77"/>
      <c r="G302" s="79">
        <f aca="true" t="shared" si="19" ref="G302:H304">G303</f>
        <v>192000</v>
      </c>
      <c r="H302" s="79">
        <f t="shared" si="19"/>
        <v>0</v>
      </c>
      <c r="I302" s="79">
        <f t="shared" si="18"/>
        <v>192000</v>
      </c>
    </row>
    <row r="303" spans="2:9" ht="12.75">
      <c r="B303" s="88" t="s">
        <v>1436</v>
      </c>
      <c r="C303" s="77" t="s">
        <v>646</v>
      </c>
      <c r="D303" s="78" t="s">
        <v>638</v>
      </c>
      <c r="E303" s="78" t="s">
        <v>1439</v>
      </c>
      <c r="F303" s="77"/>
      <c r="G303" s="79">
        <f t="shared" si="19"/>
        <v>192000</v>
      </c>
      <c r="H303" s="79">
        <f t="shared" si="19"/>
        <v>0</v>
      </c>
      <c r="I303" s="79">
        <f t="shared" si="18"/>
        <v>192000</v>
      </c>
    </row>
    <row r="304" spans="2:9" ht="36">
      <c r="B304" s="88" t="s">
        <v>1479</v>
      </c>
      <c r="C304" s="77" t="s">
        <v>646</v>
      </c>
      <c r="D304" s="78" t="s">
        <v>638</v>
      </c>
      <c r="E304" s="78" t="s">
        <v>1480</v>
      </c>
      <c r="F304" s="77"/>
      <c r="G304" s="79">
        <f t="shared" si="19"/>
        <v>192000</v>
      </c>
      <c r="H304" s="79">
        <f t="shared" si="19"/>
        <v>0</v>
      </c>
      <c r="I304" s="79">
        <f t="shared" si="18"/>
        <v>192000</v>
      </c>
    </row>
    <row r="305" spans="2:9" ht="24">
      <c r="B305" s="88" t="s">
        <v>766</v>
      </c>
      <c r="C305" s="77" t="s">
        <v>646</v>
      </c>
      <c r="D305" s="78" t="s">
        <v>638</v>
      </c>
      <c r="E305" s="78" t="s">
        <v>1480</v>
      </c>
      <c r="F305" s="77" t="s">
        <v>971</v>
      </c>
      <c r="G305" s="79">
        <v>192000</v>
      </c>
      <c r="H305" s="79">
        <v>0</v>
      </c>
      <c r="I305" s="79">
        <f t="shared" si="18"/>
        <v>192000</v>
      </c>
    </row>
    <row r="306" spans="2:9" ht="20.25" customHeight="1">
      <c r="B306" s="88" t="s">
        <v>1481</v>
      </c>
      <c r="C306" s="77" t="s">
        <v>646</v>
      </c>
      <c r="D306" s="77" t="s">
        <v>639</v>
      </c>
      <c r="E306" s="77"/>
      <c r="F306" s="77"/>
      <c r="G306" s="79">
        <f aca="true" t="shared" si="20" ref="G306:H310">G307</f>
        <v>230000</v>
      </c>
      <c r="H306" s="79">
        <f t="shared" si="20"/>
        <v>0</v>
      </c>
      <c r="I306" s="79">
        <f t="shared" si="18"/>
        <v>230000</v>
      </c>
    </row>
    <row r="307" spans="2:9" ht="24">
      <c r="B307" s="88" t="s">
        <v>1442</v>
      </c>
      <c r="C307" s="77" t="s">
        <v>646</v>
      </c>
      <c r="D307" s="77" t="s">
        <v>639</v>
      </c>
      <c r="E307" s="77" t="s">
        <v>1175</v>
      </c>
      <c r="F307" s="77"/>
      <c r="G307" s="79">
        <f t="shared" si="20"/>
        <v>230000</v>
      </c>
      <c r="H307" s="79">
        <f t="shared" si="20"/>
        <v>0</v>
      </c>
      <c r="I307" s="79">
        <f t="shared" si="18"/>
        <v>230000</v>
      </c>
    </row>
    <row r="308" spans="2:9" ht="12.75">
      <c r="B308" s="88" t="s">
        <v>1202</v>
      </c>
      <c r="C308" s="77" t="s">
        <v>646</v>
      </c>
      <c r="D308" s="77" t="s">
        <v>639</v>
      </c>
      <c r="E308" s="77" t="s">
        <v>1203</v>
      </c>
      <c r="F308" s="77"/>
      <c r="G308" s="79">
        <f t="shared" si="20"/>
        <v>230000</v>
      </c>
      <c r="H308" s="79">
        <f t="shared" si="20"/>
        <v>0</v>
      </c>
      <c r="I308" s="79">
        <f t="shared" si="18"/>
        <v>230000</v>
      </c>
    </row>
    <row r="309" spans="2:9" ht="24">
      <c r="B309" s="88" t="s">
        <v>1204</v>
      </c>
      <c r="C309" s="77" t="s">
        <v>646</v>
      </c>
      <c r="D309" s="77" t="s">
        <v>639</v>
      </c>
      <c r="E309" s="77" t="s">
        <v>763</v>
      </c>
      <c r="F309" s="77"/>
      <c r="G309" s="79">
        <f>G310+G312</f>
        <v>230000</v>
      </c>
      <c r="H309" s="79">
        <f>H310+H312</f>
        <v>0</v>
      </c>
      <c r="I309" s="79">
        <f t="shared" si="18"/>
        <v>230000</v>
      </c>
    </row>
    <row r="310" spans="2:9" ht="24" hidden="1">
      <c r="B310" s="88" t="s">
        <v>1482</v>
      </c>
      <c r="C310" s="77" t="s">
        <v>646</v>
      </c>
      <c r="D310" s="77" t="s">
        <v>639</v>
      </c>
      <c r="E310" s="77" t="s">
        <v>728</v>
      </c>
      <c r="F310" s="77"/>
      <c r="G310" s="79">
        <f t="shared" si="20"/>
        <v>0</v>
      </c>
      <c r="H310" s="79">
        <f t="shared" si="20"/>
        <v>0</v>
      </c>
      <c r="I310" s="79">
        <f t="shared" si="18"/>
        <v>0</v>
      </c>
    </row>
    <row r="311" spans="2:9" ht="12.75" hidden="1">
      <c r="B311" s="88" t="s">
        <v>769</v>
      </c>
      <c r="C311" s="77" t="s">
        <v>646</v>
      </c>
      <c r="D311" s="77" t="s">
        <v>639</v>
      </c>
      <c r="E311" s="77" t="s">
        <v>728</v>
      </c>
      <c r="F311" s="77" t="s">
        <v>967</v>
      </c>
      <c r="G311" s="79">
        <v>0</v>
      </c>
      <c r="H311" s="79">
        <v>0</v>
      </c>
      <c r="I311" s="79">
        <f t="shared" si="18"/>
        <v>0</v>
      </c>
    </row>
    <row r="312" spans="2:9" ht="12.75">
      <c r="B312" s="88" t="s">
        <v>1557</v>
      </c>
      <c r="C312" s="77" t="s">
        <v>646</v>
      </c>
      <c r="D312" s="77" t="s">
        <v>639</v>
      </c>
      <c r="E312" s="77" t="s">
        <v>1558</v>
      </c>
      <c r="F312" s="77"/>
      <c r="G312" s="79">
        <f>G313</f>
        <v>230000</v>
      </c>
      <c r="H312" s="79">
        <f>H313</f>
        <v>0</v>
      </c>
      <c r="I312" s="79">
        <f t="shared" si="18"/>
        <v>230000</v>
      </c>
    </row>
    <row r="313" spans="2:9" ht="12.75">
      <c r="B313" s="88" t="s">
        <v>769</v>
      </c>
      <c r="C313" s="77" t="s">
        <v>646</v>
      </c>
      <c r="D313" s="77" t="s">
        <v>639</v>
      </c>
      <c r="E313" s="77" t="s">
        <v>1558</v>
      </c>
      <c r="F313" s="77" t="s">
        <v>967</v>
      </c>
      <c r="G313" s="79">
        <v>230000</v>
      </c>
      <c r="H313" s="79">
        <v>0</v>
      </c>
      <c r="I313" s="79">
        <f t="shared" si="18"/>
        <v>230000</v>
      </c>
    </row>
    <row r="314" spans="2:10" s="127" customFormat="1" ht="12.75">
      <c r="B314" s="121" t="s">
        <v>952</v>
      </c>
      <c r="C314" s="117" t="s">
        <v>648</v>
      </c>
      <c r="D314" s="122"/>
      <c r="E314" s="122"/>
      <c r="F314" s="117"/>
      <c r="G314" s="123">
        <f>G315+G369+G485+G498+G424</f>
        <v>768192532.85</v>
      </c>
      <c r="H314" s="123">
        <f>H315+H369+H485+H498+H424</f>
        <v>63260686.54</v>
      </c>
      <c r="I314" s="123">
        <f aca="true" t="shared" si="21" ref="I314:I334">G314+H314</f>
        <v>831453219.39</v>
      </c>
      <c r="J314" s="128"/>
    </row>
    <row r="315" spans="2:10" s="129" customFormat="1" ht="12.75">
      <c r="B315" s="121" t="s">
        <v>393</v>
      </c>
      <c r="C315" s="117" t="s">
        <v>648</v>
      </c>
      <c r="D315" s="122" t="s">
        <v>637</v>
      </c>
      <c r="E315" s="78"/>
      <c r="F315" s="77"/>
      <c r="G315" s="79">
        <f>G316+G363</f>
        <v>269972629.84000003</v>
      </c>
      <c r="H315" s="79">
        <f>H316+H363</f>
        <v>60323616.79</v>
      </c>
      <c r="I315" s="79">
        <f t="shared" si="21"/>
        <v>330296246.63000005</v>
      </c>
      <c r="J315" s="128"/>
    </row>
    <row r="316" spans="2:10" s="64" customFormat="1" ht="24">
      <c r="B316" s="88" t="s">
        <v>1206</v>
      </c>
      <c r="C316" s="77" t="s">
        <v>648</v>
      </c>
      <c r="D316" s="78" t="s">
        <v>637</v>
      </c>
      <c r="E316" s="78" t="s">
        <v>1207</v>
      </c>
      <c r="F316" s="77"/>
      <c r="G316" s="79">
        <f>G317</f>
        <v>269776509.84000003</v>
      </c>
      <c r="H316" s="79">
        <f>H317</f>
        <v>60323616.79</v>
      </c>
      <c r="I316" s="79">
        <f t="shared" si="21"/>
        <v>330100126.63000005</v>
      </c>
      <c r="J316" s="95"/>
    </row>
    <row r="317" spans="2:10" s="64" customFormat="1" ht="12.75">
      <c r="B317" s="88" t="s">
        <v>1208</v>
      </c>
      <c r="C317" s="77" t="s">
        <v>648</v>
      </c>
      <c r="D317" s="78" t="s">
        <v>637</v>
      </c>
      <c r="E317" s="78" t="s">
        <v>1209</v>
      </c>
      <c r="F317" s="77"/>
      <c r="G317" s="79">
        <f>G318+G331+G337+G351+G353+G333+G355</f>
        <v>269776509.84000003</v>
      </c>
      <c r="H317" s="79">
        <f>H318+H331+H337+H351+H353+H333+H355</f>
        <v>60323616.79</v>
      </c>
      <c r="I317" s="79">
        <f t="shared" si="21"/>
        <v>330100126.63000005</v>
      </c>
      <c r="J317" s="95"/>
    </row>
    <row r="318" spans="2:10" s="64" customFormat="1" ht="24">
      <c r="B318" s="88" t="s">
        <v>1210</v>
      </c>
      <c r="C318" s="77" t="s">
        <v>648</v>
      </c>
      <c r="D318" s="78" t="s">
        <v>637</v>
      </c>
      <c r="E318" s="78" t="s">
        <v>1211</v>
      </c>
      <c r="F318" s="77"/>
      <c r="G318" s="79">
        <f>G319+G321+G323+G325+G327+G329</f>
        <v>117659107.26</v>
      </c>
      <c r="H318" s="79">
        <f>H319+H321+H323+H325+H327+H329</f>
        <v>3868911.94</v>
      </c>
      <c r="I318" s="79">
        <f t="shared" si="21"/>
        <v>121528019.2</v>
      </c>
      <c r="J318" s="95"/>
    </row>
    <row r="319" spans="2:10" s="64" customFormat="1" ht="12.75">
      <c r="B319" s="88" t="s">
        <v>1212</v>
      </c>
      <c r="C319" s="77" t="s">
        <v>648</v>
      </c>
      <c r="D319" s="78" t="s">
        <v>637</v>
      </c>
      <c r="E319" s="78" t="s">
        <v>1213</v>
      </c>
      <c r="F319" s="77"/>
      <c r="G319" s="79">
        <f>G320</f>
        <v>31370701.26</v>
      </c>
      <c r="H319" s="79">
        <f>H320</f>
        <v>2346995.94</v>
      </c>
      <c r="I319" s="79">
        <f t="shared" si="21"/>
        <v>33717697.2</v>
      </c>
      <c r="J319" s="95"/>
    </row>
    <row r="320" spans="2:10" s="64" customFormat="1" ht="24">
      <c r="B320" s="88" t="s">
        <v>767</v>
      </c>
      <c r="C320" s="77" t="s">
        <v>648</v>
      </c>
      <c r="D320" s="78" t="s">
        <v>637</v>
      </c>
      <c r="E320" s="78" t="s">
        <v>1213</v>
      </c>
      <c r="F320" s="77" t="s">
        <v>973</v>
      </c>
      <c r="G320" s="79">
        <v>31370701.26</v>
      </c>
      <c r="H320" s="79">
        <v>2346995.94</v>
      </c>
      <c r="I320" s="79">
        <f t="shared" si="21"/>
        <v>33717697.2</v>
      </c>
      <c r="J320" s="95"/>
    </row>
    <row r="321" spans="2:10" s="64" customFormat="1" ht="60">
      <c r="B321" s="90" t="s">
        <v>1214</v>
      </c>
      <c r="C321" s="77" t="s">
        <v>648</v>
      </c>
      <c r="D321" s="78" t="s">
        <v>637</v>
      </c>
      <c r="E321" s="78" t="s">
        <v>1215</v>
      </c>
      <c r="F321" s="77"/>
      <c r="G321" s="79">
        <f>G322</f>
        <v>69455590</v>
      </c>
      <c r="H321" s="79">
        <f>H322</f>
        <v>0</v>
      </c>
      <c r="I321" s="79">
        <f t="shared" si="21"/>
        <v>69455590</v>
      </c>
      <c r="J321" s="95"/>
    </row>
    <row r="322" spans="2:10" s="64" customFormat="1" ht="24">
      <c r="B322" s="88" t="s">
        <v>767</v>
      </c>
      <c r="C322" s="77" t="s">
        <v>648</v>
      </c>
      <c r="D322" s="78" t="s">
        <v>637</v>
      </c>
      <c r="E322" s="78" t="s">
        <v>1215</v>
      </c>
      <c r="F322" s="77" t="s">
        <v>973</v>
      </c>
      <c r="G322" s="79">
        <v>69455590</v>
      </c>
      <c r="H322" s="79">
        <v>0</v>
      </c>
      <c r="I322" s="79">
        <f t="shared" si="21"/>
        <v>69455590</v>
      </c>
      <c r="J322" s="95"/>
    </row>
    <row r="323" spans="2:10" s="64" customFormat="1" ht="48.75" customHeight="1">
      <c r="B323" s="90" t="s">
        <v>1128</v>
      </c>
      <c r="C323" s="77" t="s">
        <v>648</v>
      </c>
      <c r="D323" s="78" t="s">
        <v>637</v>
      </c>
      <c r="E323" s="78" t="s">
        <v>1216</v>
      </c>
      <c r="F323" s="77"/>
      <c r="G323" s="79">
        <f>G324</f>
        <v>945000</v>
      </c>
      <c r="H323" s="79">
        <f>H324</f>
        <v>0</v>
      </c>
      <c r="I323" s="79">
        <f t="shared" si="21"/>
        <v>945000</v>
      </c>
      <c r="J323" s="95"/>
    </row>
    <row r="324" spans="2:10" s="64" customFormat="1" ht="24">
      <c r="B324" s="88" t="s">
        <v>767</v>
      </c>
      <c r="C324" s="77" t="s">
        <v>648</v>
      </c>
      <c r="D324" s="78" t="s">
        <v>637</v>
      </c>
      <c r="E324" s="78" t="s">
        <v>1216</v>
      </c>
      <c r="F324" s="77" t="s">
        <v>973</v>
      </c>
      <c r="G324" s="79">
        <f>945000</f>
        <v>945000</v>
      </c>
      <c r="H324" s="79">
        <v>0</v>
      </c>
      <c r="I324" s="79">
        <f t="shared" si="21"/>
        <v>945000</v>
      </c>
      <c r="J324" s="95"/>
    </row>
    <row r="325" spans="2:10" s="64" customFormat="1" ht="24">
      <c r="B325" s="88" t="s">
        <v>1130</v>
      </c>
      <c r="C325" s="77" t="s">
        <v>648</v>
      </c>
      <c r="D325" s="78" t="s">
        <v>637</v>
      </c>
      <c r="E325" s="78" t="s">
        <v>1217</v>
      </c>
      <c r="F325" s="77"/>
      <c r="G325" s="79">
        <f>G326</f>
        <v>83216</v>
      </c>
      <c r="H325" s="79">
        <f>H326</f>
        <v>0</v>
      </c>
      <c r="I325" s="79">
        <f t="shared" si="21"/>
        <v>83216</v>
      </c>
      <c r="J325" s="95"/>
    </row>
    <row r="326" spans="2:10" s="64" customFormat="1" ht="24">
      <c r="B326" s="88" t="s">
        <v>767</v>
      </c>
      <c r="C326" s="77" t="s">
        <v>648</v>
      </c>
      <c r="D326" s="78" t="s">
        <v>637</v>
      </c>
      <c r="E326" s="78" t="s">
        <v>1217</v>
      </c>
      <c r="F326" s="77" t="s">
        <v>973</v>
      </c>
      <c r="G326" s="79">
        <v>83216</v>
      </c>
      <c r="H326" s="79">
        <v>0</v>
      </c>
      <c r="I326" s="79">
        <f t="shared" si="21"/>
        <v>83216</v>
      </c>
      <c r="J326" s="95"/>
    </row>
    <row r="327" spans="2:10" s="64" customFormat="1" ht="24">
      <c r="B327" s="88" t="s">
        <v>1370</v>
      </c>
      <c r="C327" s="77" t="s">
        <v>648</v>
      </c>
      <c r="D327" s="78" t="s">
        <v>637</v>
      </c>
      <c r="E327" s="78" t="s">
        <v>1378</v>
      </c>
      <c r="F327" s="77"/>
      <c r="G327" s="79">
        <f>G328</f>
        <v>15704600</v>
      </c>
      <c r="H327" s="79">
        <f>H328</f>
        <v>0</v>
      </c>
      <c r="I327" s="79">
        <f t="shared" si="21"/>
        <v>15704600</v>
      </c>
      <c r="J327" s="95"/>
    </row>
    <row r="328" spans="2:10" s="64" customFormat="1" ht="24">
      <c r="B328" s="88" t="s">
        <v>767</v>
      </c>
      <c r="C328" s="77" t="s">
        <v>648</v>
      </c>
      <c r="D328" s="78" t="s">
        <v>637</v>
      </c>
      <c r="E328" s="78" t="s">
        <v>1378</v>
      </c>
      <c r="F328" s="77" t="s">
        <v>973</v>
      </c>
      <c r="G328" s="79">
        <f>12061900+3642700</f>
        <v>15704600</v>
      </c>
      <c r="H328" s="79">
        <v>0</v>
      </c>
      <c r="I328" s="79">
        <f t="shared" si="21"/>
        <v>15704600</v>
      </c>
      <c r="J328" s="95"/>
    </row>
    <row r="329" spans="2:10" s="64" customFormat="1" ht="12.75">
      <c r="B329" s="88" t="s">
        <v>1559</v>
      </c>
      <c r="C329" s="77" t="s">
        <v>648</v>
      </c>
      <c r="D329" s="78" t="s">
        <v>637</v>
      </c>
      <c r="E329" s="78" t="s">
        <v>1560</v>
      </c>
      <c r="F329" s="77"/>
      <c r="G329" s="79">
        <f>G330</f>
        <v>100000</v>
      </c>
      <c r="H329" s="79">
        <f>H330</f>
        <v>1521916</v>
      </c>
      <c r="I329" s="79">
        <f t="shared" si="21"/>
        <v>1621916</v>
      </c>
      <c r="J329" s="95"/>
    </row>
    <row r="330" spans="2:10" s="64" customFormat="1" ht="24">
      <c r="B330" s="88" t="s">
        <v>767</v>
      </c>
      <c r="C330" s="77" t="s">
        <v>648</v>
      </c>
      <c r="D330" s="78" t="s">
        <v>637</v>
      </c>
      <c r="E330" s="78" t="s">
        <v>1560</v>
      </c>
      <c r="F330" s="77" t="s">
        <v>973</v>
      </c>
      <c r="G330" s="79">
        <v>100000</v>
      </c>
      <c r="H330" s="79">
        <f>1521915.59+0.41</f>
        <v>1521916</v>
      </c>
      <c r="I330" s="79">
        <f t="shared" si="21"/>
        <v>1621916</v>
      </c>
      <c r="J330" s="95"/>
    </row>
    <row r="331" spans="2:10" ht="24">
      <c r="B331" s="88" t="s">
        <v>1383</v>
      </c>
      <c r="C331" s="77" t="s">
        <v>648</v>
      </c>
      <c r="D331" s="78" t="s">
        <v>637</v>
      </c>
      <c r="E331" s="78" t="s">
        <v>1384</v>
      </c>
      <c r="F331" s="77"/>
      <c r="G331" s="79">
        <f>G332</f>
        <v>324000</v>
      </c>
      <c r="H331" s="79">
        <f>H332</f>
        <v>0</v>
      </c>
      <c r="I331" s="79">
        <f t="shared" si="21"/>
        <v>324000</v>
      </c>
      <c r="J331" s="95"/>
    </row>
    <row r="332" spans="2:10" ht="24">
      <c r="B332" s="88" t="s">
        <v>767</v>
      </c>
      <c r="C332" s="77" t="s">
        <v>648</v>
      </c>
      <c r="D332" s="78" t="s">
        <v>637</v>
      </c>
      <c r="E332" s="78" t="s">
        <v>1384</v>
      </c>
      <c r="F332" s="77" t="s">
        <v>973</v>
      </c>
      <c r="G332" s="79">
        <v>324000</v>
      </c>
      <c r="H332" s="79">
        <v>0</v>
      </c>
      <c r="I332" s="79">
        <f t="shared" si="21"/>
        <v>324000</v>
      </c>
      <c r="J332" s="95"/>
    </row>
    <row r="333" spans="2:10" ht="24">
      <c r="B333" s="88" t="s">
        <v>1497</v>
      </c>
      <c r="C333" s="77" t="s">
        <v>648</v>
      </c>
      <c r="D333" s="78" t="s">
        <v>637</v>
      </c>
      <c r="E333" s="78" t="s">
        <v>1561</v>
      </c>
      <c r="F333" s="77"/>
      <c r="G333" s="79">
        <f>G335+G334</f>
        <v>567083</v>
      </c>
      <c r="H333" s="79">
        <f>H335+H334</f>
        <v>88171</v>
      </c>
      <c r="I333" s="79">
        <f t="shared" si="21"/>
        <v>655254</v>
      </c>
      <c r="J333" s="95"/>
    </row>
    <row r="334" spans="2:10" ht="24">
      <c r="B334" s="88" t="s">
        <v>767</v>
      </c>
      <c r="C334" s="77" t="s">
        <v>648</v>
      </c>
      <c r="D334" s="78" t="s">
        <v>637</v>
      </c>
      <c r="E334" s="78" t="s">
        <v>1561</v>
      </c>
      <c r="F334" s="77" t="s">
        <v>973</v>
      </c>
      <c r="G334" s="79">
        <v>0</v>
      </c>
      <c r="H334" s="79">
        <v>88171</v>
      </c>
      <c r="I334" s="79">
        <f t="shared" si="21"/>
        <v>88171</v>
      </c>
      <c r="J334" s="95"/>
    </row>
    <row r="335" spans="2:10" ht="24">
      <c r="B335" s="88" t="s">
        <v>991</v>
      </c>
      <c r="C335" s="77" t="s">
        <v>648</v>
      </c>
      <c r="D335" s="78" t="s">
        <v>637</v>
      </c>
      <c r="E335" s="78" t="s">
        <v>1562</v>
      </c>
      <c r="F335" s="77"/>
      <c r="G335" s="79">
        <f>G336</f>
        <v>567083</v>
      </c>
      <c r="H335" s="79">
        <f>H336</f>
        <v>0</v>
      </c>
      <c r="I335" s="79">
        <f>G335+H335</f>
        <v>567083</v>
      </c>
      <c r="J335" s="95"/>
    </row>
    <row r="336" spans="2:10" ht="24">
      <c r="B336" s="88" t="s">
        <v>767</v>
      </c>
      <c r="C336" s="77" t="s">
        <v>648</v>
      </c>
      <c r="D336" s="78" t="s">
        <v>637</v>
      </c>
      <c r="E336" s="78" t="s">
        <v>1562</v>
      </c>
      <c r="F336" s="77" t="s">
        <v>973</v>
      </c>
      <c r="G336" s="79">
        <v>567083</v>
      </c>
      <c r="H336" s="79">
        <v>0</v>
      </c>
      <c r="I336" s="79">
        <f>G336+H336</f>
        <v>567083</v>
      </c>
      <c r="J336" s="95"/>
    </row>
    <row r="337" spans="2:10" ht="36">
      <c r="B337" s="120" t="s">
        <v>1348</v>
      </c>
      <c r="C337" s="77" t="s">
        <v>648</v>
      </c>
      <c r="D337" s="78" t="s">
        <v>637</v>
      </c>
      <c r="E337" s="78" t="s">
        <v>1349</v>
      </c>
      <c r="F337" s="77"/>
      <c r="G337" s="79">
        <f>G339+G341+G343+G345+G357+G359+G361+G338+G347+G349</f>
        <v>148944998.58</v>
      </c>
      <c r="H337" s="79">
        <f>H339+H341+H343+H345+H357+H359+H361+H338+H347+H349</f>
        <v>11335252.52</v>
      </c>
      <c r="I337" s="79">
        <f>G337+H337</f>
        <v>160280251.10000002</v>
      </c>
      <c r="J337" s="95"/>
    </row>
    <row r="338" spans="2:10" ht="24" hidden="1">
      <c r="B338" s="88" t="s">
        <v>772</v>
      </c>
      <c r="C338" s="77" t="s">
        <v>648</v>
      </c>
      <c r="D338" s="78" t="s">
        <v>637</v>
      </c>
      <c r="E338" s="78" t="s">
        <v>1349</v>
      </c>
      <c r="F338" s="77" t="s">
        <v>1007</v>
      </c>
      <c r="G338" s="79">
        <v>0</v>
      </c>
      <c r="H338" s="79">
        <v>0</v>
      </c>
      <c r="I338" s="79">
        <f>G338+H338</f>
        <v>0</v>
      </c>
      <c r="J338" s="95"/>
    </row>
    <row r="339" spans="2:10" ht="24" hidden="1">
      <c r="B339" s="88" t="s">
        <v>1483</v>
      </c>
      <c r="C339" s="77" t="s">
        <v>648</v>
      </c>
      <c r="D339" s="78" t="s">
        <v>637</v>
      </c>
      <c r="E339" s="78" t="s">
        <v>1487</v>
      </c>
      <c r="F339" s="77"/>
      <c r="G339" s="79">
        <f>G340</f>
        <v>0</v>
      </c>
      <c r="H339" s="79">
        <f>H340</f>
        <v>0</v>
      </c>
      <c r="I339" s="79">
        <f aca="true" t="shared" si="22" ref="I339:I363">G339+H339</f>
        <v>0</v>
      </c>
      <c r="J339" s="95"/>
    </row>
    <row r="340" spans="2:10" ht="24" hidden="1">
      <c r="B340" s="88" t="s">
        <v>772</v>
      </c>
      <c r="C340" s="77" t="s">
        <v>648</v>
      </c>
      <c r="D340" s="78" t="s">
        <v>637</v>
      </c>
      <c r="E340" s="78" t="s">
        <v>1487</v>
      </c>
      <c r="F340" s="77" t="s">
        <v>1007</v>
      </c>
      <c r="G340" s="79">
        <v>0</v>
      </c>
      <c r="H340" s="79">
        <v>0</v>
      </c>
      <c r="I340" s="79">
        <f t="shared" si="22"/>
        <v>0</v>
      </c>
      <c r="J340" s="95"/>
    </row>
    <row r="341" spans="2:10" s="64" customFormat="1" ht="12.75">
      <c r="B341" s="88" t="s">
        <v>1484</v>
      </c>
      <c r="C341" s="77" t="s">
        <v>648</v>
      </c>
      <c r="D341" s="78" t="s">
        <v>637</v>
      </c>
      <c r="E341" s="78" t="s">
        <v>1488</v>
      </c>
      <c r="F341" s="77"/>
      <c r="G341" s="79">
        <f>G342</f>
        <v>446945</v>
      </c>
      <c r="H341" s="79">
        <f>H342</f>
        <v>0</v>
      </c>
      <c r="I341" s="79">
        <f t="shared" si="22"/>
        <v>446945</v>
      </c>
      <c r="J341" s="95"/>
    </row>
    <row r="342" spans="2:10" s="64" customFormat="1" ht="24">
      <c r="B342" s="88" t="s">
        <v>767</v>
      </c>
      <c r="C342" s="77" t="s">
        <v>648</v>
      </c>
      <c r="D342" s="78" t="s">
        <v>637</v>
      </c>
      <c r="E342" s="78" t="s">
        <v>1488</v>
      </c>
      <c r="F342" s="77" t="s">
        <v>973</v>
      </c>
      <c r="G342" s="79">
        <v>446945</v>
      </c>
      <c r="H342" s="79">
        <v>0</v>
      </c>
      <c r="I342" s="79">
        <f t="shared" si="22"/>
        <v>446945</v>
      </c>
      <c r="J342" s="95"/>
    </row>
    <row r="343" spans="2:10" s="64" customFormat="1" ht="24" hidden="1">
      <c r="B343" s="88" t="s">
        <v>1485</v>
      </c>
      <c r="C343" s="77" t="s">
        <v>648</v>
      </c>
      <c r="D343" s="78" t="s">
        <v>637</v>
      </c>
      <c r="E343" s="78" t="s">
        <v>1489</v>
      </c>
      <c r="F343" s="77"/>
      <c r="G343" s="79">
        <f>G344</f>
        <v>0</v>
      </c>
      <c r="H343" s="79">
        <f>H344</f>
        <v>0</v>
      </c>
      <c r="I343" s="79">
        <f t="shared" si="22"/>
        <v>0</v>
      </c>
      <c r="J343" s="95"/>
    </row>
    <row r="344" spans="2:10" s="64" customFormat="1" ht="24" hidden="1">
      <c r="B344" s="88" t="s">
        <v>772</v>
      </c>
      <c r="C344" s="77" t="s">
        <v>648</v>
      </c>
      <c r="D344" s="78" t="s">
        <v>637</v>
      </c>
      <c r="E344" s="78" t="s">
        <v>1489</v>
      </c>
      <c r="F344" s="77" t="s">
        <v>1007</v>
      </c>
      <c r="G344" s="79">
        <v>0</v>
      </c>
      <c r="H344" s="79">
        <v>0</v>
      </c>
      <c r="I344" s="79">
        <f t="shared" si="22"/>
        <v>0</v>
      </c>
      <c r="J344" s="95"/>
    </row>
    <row r="345" spans="2:10" s="64" customFormat="1" ht="24">
      <c r="B345" s="88" t="s">
        <v>1515</v>
      </c>
      <c r="C345" s="77" t="s">
        <v>648</v>
      </c>
      <c r="D345" s="78" t="s">
        <v>637</v>
      </c>
      <c r="E345" s="78" t="s">
        <v>1490</v>
      </c>
      <c r="F345" s="77"/>
      <c r="G345" s="79">
        <f>G346</f>
        <v>110000</v>
      </c>
      <c r="H345" s="79">
        <f>H346</f>
        <v>-110000</v>
      </c>
      <c r="I345" s="79">
        <f t="shared" si="22"/>
        <v>0</v>
      </c>
      <c r="J345" s="95"/>
    </row>
    <row r="346" spans="2:10" s="64" customFormat="1" ht="24">
      <c r="B346" s="88" t="s">
        <v>772</v>
      </c>
      <c r="C346" s="77" t="s">
        <v>648</v>
      </c>
      <c r="D346" s="78" t="s">
        <v>637</v>
      </c>
      <c r="E346" s="78" t="s">
        <v>1490</v>
      </c>
      <c r="F346" s="77" t="s">
        <v>1007</v>
      </c>
      <c r="G346" s="79">
        <v>110000</v>
      </c>
      <c r="H346" s="79">
        <v>-110000</v>
      </c>
      <c r="I346" s="79">
        <f t="shared" si="22"/>
        <v>0</v>
      </c>
      <c r="J346" s="95"/>
    </row>
    <row r="347" spans="2:10" s="64" customFormat="1" ht="41.25" customHeight="1">
      <c r="B347" s="88" t="s">
        <v>1147</v>
      </c>
      <c r="C347" s="77" t="s">
        <v>648</v>
      </c>
      <c r="D347" s="78" t="s">
        <v>637</v>
      </c>
      <c r="E347" s="78" t="s">
        <v>1518</v>
      </c>
      <c r="F347" s="77"/>
      <c r="G347" s="79">
        <f>G348</f>
        <v>13011376.23</v>
      </c>
      <c r="H347" s="79">
        <f>H348</f>
        <v>0</v>
      </c>
      <c r="I347" s="79">
        <f t="shared" si="22"/>
        <v>13011376.23</v>
      </c>
      <c r="J347" s="95"/>
    </row>
    <row r="348" spans="2:10" s="64" customFormat="1" ht="27.75" customHeight="1">
      <c r="B348" s="88" t="s">
        <v>772</v>
      </c>
      <c r="C348" s="77" t="s">
        <v>648</v>
      </c>
      <c r="D348" s="78" t="s">
        <v>637</v>
      </c>
      <c r="E348" s="78" t="s">
        <v>1518</v>
      </c>
      <c r="F348" s="77" t="s">
        <v>1007</v>
      </c>
      <c r="G348" s="79">
        <v>13011376.23</v>
      </c>
      <c r="H348" s="79">
        <v>0</v>
      </c>
      <c r="I348" s="79">
        <f t="shared" si="22"/>
        <v>13011376.23</v>
      </c>
      <c r="J348" s="95"/>
    </row>
    <row r="349" spans="2:10" s="64" customFormat="1" ht="27.75" customHeight="1">
      <c r="B349" s="88" t="s">
        <v>1484</v>
      </c>
      <c r="C349" s="77" t="s">
        <v>648</v>
      </c>
      <c r="D349" s="78" t="s">
        <v>637</v>
      </c>
      <c r="E349" s="78" t="s">
        <v>1563</v>
      </c>
      <c r="F349" s="77"/>
      <c r="G349" s="79">
        <f>G350</f>
        <v>15829163</v>
      </c>
      <c r="H349" s="79">
        <f>H350</f>
        <v>0</v>
      </c>
      <c r="I349" s="79">
        <f t="shared" si="22"/>
        <v>15829163</v>
      </c>
      <c r="J349" s="95"/>
    </row>
    <row r="350" spans="2:10" s="64" customFormat="1" ht="27.75" customHeight="1">
      <c r="B350" s="88" t="s">
        <v>767</v>
      </c>
      <c r="C350" s="77" t="s">
        <v>648</v>
      </c>
      <c r="D350" s="78" t="s">
        <v>637</v>
      </c>
      <c r="E350" s="78" t="s">
        <v>1563</v>
      </c>
      <c r="F350" s="77" t="s">
        <v>973</v>
      </c>
      <c r="G350" s="79">
        <v>15829163</v>
      </c>
      <c r="H350" s="79">
        <v>0</v>
      </c>
      <c r="I350" s="79">
        <f t="shared" si="22"/>
        <v>15829163</v>
      </c>
      <c r="J350" s="95"/>
    </row>
    <row r="351" spans="2:10" s="64" customFormat="1" ht="27.75" customHeight="1">
      <c r="B351" s="88" t="s">
        <v>1483</v>
      </c>
      <c r="C351" s="77" t="s">
        <v>648</v>
      </c>
      <c r="D351" s="78" t="s">
        <v>637</v>
      </c>
      <c r="E351" s="78" t="s">
        <v>1517</v>
      </c>
      <c r="F351" s="77"/>
      <c r="G351" s="79">
        <f>G352</f>
        <v>360000</v>
      </c>
      <c r="H351" s="79">
        <f>H352</f>
        <v>325942</v>
      </c>
      <c r="I351" s="79">
        <f t="shared" si="22"/>
        <v>685942</v>
      </c>
      <c r="J351" s="95"/>
    </row>
    <row r="352" spans="2:10" s="64" customFormat="1" ht="27.75" customHeight="1">
      <c r="B352" s="88" t="s">
        <v>772</v>
      </c>
      <c r="C352" s="77" t="s">
        <v>648</v>
      </c>
      <c r="D352" s="78" t="s">
        <v>637</v>
      </c>
      <c r="E352" s="78" t="s">
        <v>1517</v>
      </c>
      <c r="F352" s="77" t="s">
        <v>1007</v>
      </c>
      <c r="G352" s="79">
        <v>360000</v>
      </c>
      <c r="H352" s="79">
        <v>325942</v>
      </c>
      <c r="I352" s="79">
        <f t="shared" si="22"/>
        <v>685942</v>
      </c>
      <c r="J352" s="95"/>
    </row>
    <row r="353" spans="2:10" s="64" customFormat="1" ht="27.75" customHeight="1">
      <c r="B353" s="88" t="s">
        <v>1485</v>
      </c>
      <c r="C353" s="77" t="s">
        <v>648</v>
      </c>
      <c r="D353" s="78" t="s">
        <v>637</v>
      </c>
      <c r="E353" s="78" t="s">
        <v>1519</v>
      </c>
      <c r="F353" s="77"/>
      <c r="G353" s="79">
        <f>G354</f>
        <v>1921321</v>
      </c>
      <c r="H353" s="79">
        <f>H354</f>
        <v>372006</v>
      </c>
      <c r="I353" s="79">
        <f>G353+H353</f>
        <v>2293327</v>
      </c>
      <c r="J353" s="95"/>
    </row>
    <row r="354" spans="2:10" s="64" customFormat="1" ht="27.75" customHeight="1">
      <c r="B354" s="88" t="s">
        <v>772</v>
      </c>
      <c r="C354" s="77" t="s">
        <v>648</v>
      </c>
      <c r="D354" s="78" t="s">
        <v>637</v>
      </c>
      <c r="E354" s="78" t="s">
        <v>1519</v>
      </c>
      <c r="F354" s="77" t="s">
        <v>1007</v>
      </c>
      <c r="G354" s="79">
        <f>1792000+129321</f>
        <v>1921321</v>
      </c>
      <c r="H354" s="79">
        <v>372006</v>
      </c>
      <c r="I354" s="79">
        <f>G354+H354</f>
        <v>2293327</v>
      </c>
      <c r="J354" s="95"/>
    </row>
    <row r="355" spans="2:10" s="64" customFormat="1" ht="44.25" customHeight="1">
      <c r="B355" s="88" t="s">
        <v>1586</v>
      </c>
      <c r="C355" s="77" t="s">
        <v>648</v>
      </c>
      <c r="D355" s="78" t="s">
        <v>637</v>
      </c>
      <c r="E355" s="78" t="s">
        <v>1585</v>
      </c>
      <c r="F355" s="77"/>
      <c r="G355" s="79">
        <f>G356</f>
        <v>0</v>
      </c>
      <c r="H355" s="79">
        <f>H356</f>
        <v>44333333.33</v>
      </c>
      <c r="I355" s="79">
        <f>G355+H355</f>
        <v>44333333.33</v>
      </c>
      <c r="J355" s="95"/>
    </row>
    <row r="356" spans="2:10" s="64" customFormat="1" ht="27.75" customHeight="1">
      <c r="B356" s="88" t="s">
        <v>772</v>
      </c>
      <c r="C356" s="77" t="s">
        <v>648</v>
      </c>
      <c r="D356" s="78" t="s">
        <v>637</v>
      </c>
      <c r="E356" s="78" t="s">
        <v>1585</v>
      </c>
      <c r="F356" s="77" t="s">
        <v>1007</v>
      </c>
      <c r="G356" s="79">
        <v>0</v>
      </c>
      <c r="H356" s="79">
        <v>44333333.33</v>
      </c>
      <c r="I356" s="79">
        <f>G356+H356</f>
        <v>44333333.33</v>
      </c>
      <c r="J356" s="95"/>
    </row>
    <row r="357" spans="2:10" s="64" customFormat="1" ht="64.5" customHeight="1">
      <c r="B357" s="90" t="s">
        <v>1379</v>
      </c>
      <c r="C357" s="77" t="s">
        <v>648</v>
      </c>
      <c r="D357" s="78" t="s">
        <v>637</v>
      </c>
      <c r="E357" s="78" t="s">
        <v>1380</v>
      </c>
      <c r="F357" s="77"/>
      <c r="G357" s="79">
        <f>G358</f>
        <v>15319292.93</v>
      </c>
      <c r="H357" s="79">
        <f>H358</f>
        <v>11445252.52</v>
      </c>
      <c r="I357" s="79">
        <f aca="true" t="shared" si="23" ref="I357:I362">G357+H357</f>
        <v>26764545.45</v>
      </c>
      <c r="J357" s="95"/>
    </row>
    <row r="358" spans="2:10" s="64" customFormat="1" ht="24">
      <c r="B358" s="88" t="s">
        <v>772</v>
      </c>
      <c r="C358" s="77" t="s">
        <v>648</v>
      </c>
      <c r="D358" s="78" t="s">
        <v>637</v>
      </c>
      <c r="E358" s="78" t="s">
        <v>1380</v>
      </c>
      <c r="F358" s="77" t="s">
        <v>1007</v>
      </c>
      <c r="G358" s="79">
        <v>15319292.93</v>
      </c>
      <c r="H358" s="79">
        <v>11445252.52</v>
      </c>
      <c r="I358" s="79">
        <f t="shared" si="23"/>
        <v>26764545.45</v>
      </c>
      <c r="J358" s="95"/>
    </row>
    <row r="359" spans="2:10" s="64" customFormat="1" ht="60">
      <c r="B359" s="90" t="s">
        <v>1381</v>
      </c>
      <c r="C359" s="77" t="s">
        <v>648</v>
      </c>
      <c r="D359" s="78" t="s">
        <v>637</v>
      </c>
      <c r="E359" s="78" t="s">
        <v>1382</v>
      </c>
      <c r="F359" s="77"/>
      <c r="G359" s="79">
        <f>G360</f>
        <v>15821903.24</v>
      </c>
      <c r="H359" s="79">
        <f>H360</f>
        <v>0</v>
      </c>
      <c r="I359" s="79">
        <f t="shared" si="23"/>
        <v>15821903.24</v>
      </c>
      <c r="J359" s="95"/>
    </row>
    <row r="360" spans="2:10" s="64" customFormat="1" ht="24">
      <c r="B360" s="88" t="s">
        <v>772</v>
      </c>
      <c r="C360" s="77" t="s">
        <v>648</v>
      </c>
      <c r="D360" s="78" t="s">
        <v>637</v>
      </c>
      <c r="E360" s="78" t="s">
        <v>1382</v>
      </c>
      <c r="F360" s="77" t="s">
        <v>1007</v>
      </c>
      <c r="G360" s="79">
        <v>15821903.24</v>
      </c>
      <c r="H360" s="79">
        <v>0</v>
      </c>
      <c r="I360" s="79">
        <f t="shared" si="23"/>
        <v>15821903.24</v>
      </c>
      <c r="J360" s="95"/>
    </row>
    <row r="361" spans="2:10" s="64" customFormat="1" ht="60">
      <c r="B361" s="90" t="s">
        <v>1346</v>
      </c>
      <c r="C361" s="77" t="s">
        <v>648</v>
      </c>
      <c r="D361" s="77" t="s">
        <v>637</v>
      </c>
      <c r="E361" s="77" t="s">
        <v>1347</v>
      </c>
      <c r="F361" s="77"/>
      <c r="G361" s="79">
        <f>G362</f>
        <v>88406318.18</v>
      </c>
      <c r="H361" s="79">
        <f>H362</f>
        <v>0</v>
      </c>
      <c r="I361" s="79">
        <f t="shared" si="23"/>
        <v>88406318.18</v>
      </c>
      <c r="J361" s="95"/>
    </row>
    <row r="362" spans="2:10" s="64" customFormat="1" ht="24">
      <c r="B362" s="88" t="s">
        <v>772</v>
      </c>
      <c r="C362" s="77" t="s">
        <v>648</v>
      </c>
      <c r="D362" s="77" t="s">
        <v>637</v>
      </c>
      <c r="E362" s="77" t="s">
        <v>1347</v>
      </c>
      <c r="F362" s="77" t="s">
        <v>1007</v>
      </c>
      <c r="G362" s="79">
        <v>88406318.18</v>
      </c>
      <c r="H362" s="79">
        <v>0</v>
      </c>
      <c r="I362" s="79">
        <f t="shared" si="23"/>
        <v>88406318.18</v>
      </c>
      <c r="J362" s="95"/>
    </row>
    <row r="363" spans="2:10" s="64" customFormat="1" ht="27">
      <c r="B363" s="88" t="s">
        <v>1486</v>
      </c>
      <c r="C363" s="77" t="s">
        <v>648</v>
      </c>
      <c r="D363" s="78" t="s">
        <v>637</v>
      </c>
      <c r="E363" s="78" t="s">
        <v>1420</v>
      </c>
      <c r="F363" s="77"/>
      <c r="G363" s="79">
        <f>G364</f>
        <v>196120</v>
      </c>
      <c r="H363" s="79">
        <f>H364</f>
        <v>0</v>
      </c>
      <c r="I363" s="79">
        <f t="shared" si="22"/>
        <v>196120</v>
      </c>
      <c r="J363" s="95"/>
    </row>
    <row r="364" spans="2:10" s="64" customFormat="1" ht="12.75">
      <c r="B364" s="88" t="s">
        <v>1425</v>
      </c>
      <c r="C364" s="77" t="s">
        <v>648</v>
      </c>
      <c r="D364" s="78" t="s">
        <v>637</v>
      </c>
      <c r="E364" s="78" t="s">
        <v>1421</v>
      </c>
      <c r="F364" s="77"/>
      <c r="G364" s="79">
        <f>G365+G367</f>
        <v>196120</v>
      </c>
      <c r="H364" s="79">
        <f>H365+H367</f>
        <v>0</v>
      </c>
      <c r="I364" s="79">
        <f>G364+H364</f>
        <v>196120</v>
      </c>
      <c r="J364" s="95"/>
    </row>
    <row r="365" spans="2:10" s="64" customFormat="1" ht="12.75">
      <c r="B365" s="88" t="s">
        <v>1426</v>
      </c>
      <c r="C365" s="77" t="s">
        <v>648</v>
      </c>
      <c r="D365" s="78" t="s">
        <v>637</v>
      </c>
      <c r="E365" s="78" t="s">
        <v>1422</v>
      </c>
      <c r="F365" s="77"/>
      <c r="G365" s="79">
        <f>G366</f>
        <v>108480</v>
      </c>
      <c r="H365" s="79">
        <f>H366</f>
        <v>0</v>
      </c>
      <c r="I365" s="79">
        <f>G365+H365</f>
        <v>108480</v>
      </c>
      <c r="J365" s="95"/>
    </row>
    <row r="366" spans="2:10" s="64" customFormat="1" ht="24">
      <c r="B366" s="88" t="s">
        <v>767</v>
      </c>
      <c r="C366" s="77" t="s">
        <v>648</v>
      </c>
      <c r="D366" s="78" t="s">
        <v>637</v>
      </c>
      <c r="E366" s="78" t="s">
        <v>1422</v>
      </c>
      <c r="F366" s="77" t="s">
        <v>973</v>
      </c>
      <c r="G366" s="79">
        <v>108480</v>
      </c>
      <c r="H366" s="79">
        <v>0</v>
      </c>
      <c r="I366" s="79">
        <f>G366+H366</f>
        <v>108480</v>
      </c>
      <c r="J366" s="95"/>
    </row>
    <row r="367" spans="2:10" s="64" customFormat="1" ht="24">
      <c r="B367" s="88" t="s">
        <v>1427</v>
      </c>
      <c r="C367" s="77" t="s">
        <v>648</v>
      </c>
      <c r="D367" s="78" t="s">
        <v>637</v>
      </c>
      <c r="E367" s="78" t="s">
        <v>1423</v>
      </c>
      <c r="F367" s="77"/>
      <c r="G367" s="79">
        <f>G368</f>
        <v>87640</v>
      </c>
      <c r="H367" s="79">
        <f>H368</f>
        <v>0</v>
      </c>
      <c r="I367" s="79">
        <f>G367+H367</f>
        <v>87640</v>
      </c>
      <c r="J367" s="95"/>
    </row>
    <row r="368" spans="2:10" s="64" customFormat="1" ht="24">
      <c r="B368" s="88" t="s">
        <v>767</v>
      </c>
      <c r="C368" s="77" t="s">
        <v>648</v>
      </c>
      <c r="D368" s="78" t="s">
        <v>637</v>
      </c>
      <c r="E368" s="78" t="s">
        <v>1423</v>
      </c>
      <c r="F368" s="77" t="s">
        <v>973</v>
      </c>
      <c r="G368" s="79">
        <v>87640</v>
      </c>
      <c r="H368" s="79">
        <v>0</v>
      </c>
      <c r="I368" s="79">
        <f>G368+H368</f>
        <v>87640</v>
      </c>
      <c r="J368" s="95"/>
    </row>
    <row r="369" spans="2:10" s="127" customFormat="1" ht="12.75">
      <c r="B369" s="121" t="s">
        <v>478</v>
      </c>
      <c r="C369" s="117" t="s">
        <v>648</v>
      </c>
      <c r="D369" s="122" t="s">
        <v>638</v>
      </c>
      <c r="E369" s="122"/>
      <c r="F369" s="117"/>
      <c r="G369" s="123">
        <f>G375+G418+G370</f>
        <v>444505748.93</v>
      </c>
      <c r="H369" s="123">
        <f>H375+H418+H370</f>
        <v>715595.0100000001</v>
      </c>
      <c r="I369" s="123">
        <f aca="true" t="shared" si="24" ref="I369:I374">G369+H369</f>
        <v>445221343.94</v>
      </c>
      <c r="J369" s="128"/>
    </row>
    <row r="370" spans="2:10" s="127" customFormat="1" ht="36">
      <c r="B370" s="88" t="s">
        <v>1491</v>
      </c>
      <c r="C370" s="77" t="s">
        <v>648</v>
      </c>
      <c r="D370" s="78" t="s">
        <v>638</v>
      </c>
      <c r="E370" s="78" t="s">
        <v>1313</v>
      </c>
      <c r="F370" s="77"/>
      <c r="G370" s="79">
        <f aca="true" t="shared" si="25" ref="G370:H373">G371</f>
        <v>276929.64</v>
      </c>
      <c r="H370" s="79">
        <f t="shared" si="25"/>
        <v>444889.35</v>
      </c>
      <c r="I370" s="79">
        <f t="shared" si="24"/>
        <v>721818.99</v>
      </c>
      <c r="J370" s="128"/>
    </row>
    <row r="371" spans="2:10" s="127" customFormat="1" ht="12.75">
      <c r="B371" s="88" t="s">
        <v>1314</v>
      </c>
      <c r="C371" s="77" t="s">
        <v>648</v>
      </c>
      <c r="D371" s="78" t="s">
        <v>638</v>
      </c>
      <c r="E371" s="78" t="s">
        <v>1315</v>
      </c>
      <c r="F371" s="77"/>
      <c r="G371" s="79">
        <f t="shared" si="25"/>
        <v>276929.64</v>
      </c>
      <c r="H371" s="79">
        <f t="shared" si="25"/>
        <v>444889.35</v>
      </c>
      <c r="I371" s="79">
        <f t="shared" si="24"/>
        <v>721818.99</v>
      </c>
      <c r="J371" s="128"/>
    </row>
    <row r="372" spans="2:10" s="127" customFormat="1" ht="12.75">
      <c r="B372" s="88" t="s">
        <v>1316</v>
      </c>
      <c r="C372" s="77" t="s">
        <v>648</v>
      </c>
      <c r="D372" s="78" t="s">
        <v>638</v>
      </c>
      <c r="E372" s="78" t="s">
        <v>749</v>
      </c>
      <c r="F372" s="77"/>
      <c r="G372" s="79">
        <f>G373</f>
        <v>276929.64</v>
      </c>
      <c r="H372" s="79">
        <f>H373</f>
        <v>444889.35</v>
      </c>
      <c r="I372" s="79">
        <f t="shared" si="24"/>
        <v>721818.99</v>
      </c>
      <c r="J372" s="128"/>
    </row>
    <row r="373" spans="2:10" s="127" customFormat="1" ht="12.75">
      <c r="B373" s="88" t="s">
        <v>1492</v>
      </c>
      <c r="C373" s="77" t="s">
        <v>648</v>
      </c>
      <c r="D373" s="78" t="s">
        <v>638</v>
      </c>
      <c r="E373" s="78" t="s">
        <v>702</v>
      </c>
      <c r="F373" s="77"/>
      <c r="G373" s="79">
        <f t="shared" si="25"/>
        <v>276929.64</v>
      </c>
      <c r="H373" s="79">
        <f t="shared" si="25"/>
        <v>444889.35</v>
      </c>
      <c r="I373" s="79">
        <f t="shared" si="24"/>
        <v>721818.99</v>
      </c>
      <c r="J373" s="128"/>
    </row>
    <row r="374" spans="2:10" s="127" customFormat="1" ht="24">
      <c r="B374" s="88" t="s">
        <v>767</v>
      </c>
      <c r="C374" s="77" t="s">
        <v>648</v>
      </c>
      <c r="D374" s="78" t="s">
        <v>638</v>
      </c>
      <c r="E374" s="78" t="s">
        <v>702</v>
      </c>
      <c r="F374" s="77" t="s">
        <v>973</v>
      </c>
      <c r="G374" s="79">
        <v>276929.64</v>
      </c>
      <c r="H374" s="79">
        <v>444889.35</v>
      </c>
      <c r="I374" s="79">
        <f t="shared" si="24"/>
        <v>721818.99</v>
      </c>
      <c r="J374" s="128"/>
    </row>
    <row r="375" spans="2:10" s="64" customFormat="1" ht="24">
      <c r="B375" s="88" t="s">
        <v>1206</v>
      </c>
      <c r="C375" s="77" t="s">
        <v>648</v>
      </c>
      <c r="D375" s="78" t="s">
        <v>638</v>
      </c>
      <c r="E375" s="78" t="s">
        <v>1207</v>
      </c>
      <c r="F375" s="77"/>
      <c r="G375" s="79">
        <f>G376</f>
        <v>443638457.29</v>
      </c>
      <c r="H375" s="79">
        <f>H376</f>
        <v>270705.66000000015</v>
      </c>
      <c r="I375" s="79">
        <f aca="true" t="shared" si="26" ref="I375:I484">G375+H375</f>
        <v>443909162.95000005</v>
      </c>
      <c r="J375" s="95"/>
    </row>
    <row r="376" spans="2:10" ht="12.75">
      <c r="B376" s="88" t="s">
        <v>1218</v>
      </c>
      <c r="C376" s="77" t="s">
        <v>648</v>
      </c>
      <c r="D376" s="78" t="s">
        <v>638</v>
      </c>
      <c r="E376" s="78" t="s">
        <v>1219</v>
      </c>
      <c r="F376" s="77"/>
      <c r="G376" s="79">
        <f>G377+G394+G398+G410+G396+G414+G392</f>
        <v>443638457.29</v>
      </c>
      <c r="H376" s="79">
        <f>H377+H394+H398+H410+H396+H414+H392</f>
        <v>270705.66000000015</v>
      </c>
      <c r="I376" s="79">
        <f t="shared" si="26"/>
        <v>443909162.95000005</v>
      </c>
      <c r="J376" s="95"/>
    </row>
    <row r="377" spans="2:10" ht="24">
      <c r="B377" s="88" t="s">
        <v>1220</v>
      </c>
      <c r="C377" s="77" t="s">
        <v>648</v>
      </c>
      <c r="D377" s="78" t="s">
        <v>638</v>
      </c>
      <c r="E377" s="78" t="s">
        <v>1221</v>
      </c>
      <c r="F377" s="77"/>
      <c r="G377" s="79">
        <f>G378+G380+G382+G386+G388+G390+G384</f>
        <v>291677659.87</v>
      </c>
      <c r="H377" s="79">
        <f>H378+H380+H382+H386+H388+H390+H384</f>
        <v>5906082.16</v>
      </c>
      <c r="I377" s="79">
        <f t="shared" si="26"/>
        <v>297583742.03000003</v>
      </c>
      <c r="J377" s="95"/>
    </row>
    <row r="378" spans="2:10" ht="24">
      <c r="B378" s="88" t="s">
        <v>1222</v>
      </c>
      <c r="C378" s="77" t="s">
        <v>648</v>
      </c>
      <c r="D378" s="78" t="s">
        <v>638</v>
      </c>
      <c r="E378" s="78" t="s">
        <v>1223</v>
      </c>
      <c r="F378" s="77"/>
      <c r="G378" s="79">
        <f>G379</f>
        <v>72266744.95</v>
      </c>
      <c r="H378" s="79">
        <f>H379</f>
        <v>5906082.16</v>
      </c>
      <c r="I378" s="79">
        <f t="shared" si="26"/>
        <v>78172827.11</v>
      </c>
      <c r="J378" s="95"/>
    </row>
    <row r="379" spans="2:10" ht="24">
      <c r="B379" s="88" t="s">
        <v>767</v>
      </c>
      <c r="C379" s="77" t="s">
        <v>648</v>
      </c>
      <c r="D379" s="78" t="s">
        <v>638</v>
      </c>
      <c r="E379" s="78" t="s">
        <v>1223</v>
      </c>
      <c r="F379" s="77" t="s">
        <v>973</v>
      </c>
      <c r="G379" s="79">
        <v>72266744.95</v>
      </c>
      <c r="H379" s="79">
        <f>149579.91+5616502.66-0.41+140000</f>
        <v>5906082.16</v>
      </c>
      <c r="I379" s="79">
        <f t="shared" si="26"/>
        <v>78172827.11</v>
      </c>
      <c r="J379" s="95"/>
    </row>
    <row r="380" spans="2:10" ht="24">
      <c r="B380" s="88" t="s">
        <v>1140</v>
      </c>
      <c r="C380" s="77" t="s">
        <v>648</v>
      </c>
      <c r="D380" s="78" t="s">
        <v>638</v>
      </c>
      <c r="E380" s="78" t="s">
        <v>1224</v>
      </c>
      <c r="F380" s="77"/>
      <c r="G380" s="79">
        <f>G381</f>
        <v>3000000</v>
      </c>
      <c r="H380" s="79">
        <f>H381</f>
        <v>0</v>
      </c>
      <c r="I380" s="79">
        <f t="shared" si="26"/>
        <v>3000000</v>
      </c>
      <c r="J380" s="95"/>
    </row>
    <row r="381" spans="2:10" ht="24">
      <c r="B381" s="88" t="s">
        <v>767</v>
      </c>
      <c r="C381" s="77" t="s">
        <v>648</v>
      </c>
      <c r="D381" s="78" t="s">
        <v>638</v>
      </c>
      <c r="E381" s="78" t="s">
        <v>1224</v>
      </c>
      <c r="F381" s="77" t="s">
        <v>973</v>
      </c>
      <c r="G381" s="79">
        <v>3000000</v>
      </c>
      <c r="H381" s="79">
        <v>0</v>
      </c>
      <c r="I381" s="79">
        <f t="shared" si="26"/>
        <v>3000000</v>
      </c>
      <c r="J381" s="95"/>
    </row>
    <row r="382" spans="2:10" s="64" customFormat="1" ht="36.75" customHeight="1">
      <c r="B382" s="90" t="s">
        <v>1214</v>
      </c>
      <c r="C382" s="77" t="s">
        <v>648</v>
      </c>
      <c r="D382" s="78" t="s">
        <v>638</v>
      </c>
      <c r="E382" s="78" t="s">
        <v>1225</v>
      </c>
      <c r="F382" s="77"/>
      <c r="G382" s="79">
        <f>G383</f>
        <v>172710135</v>
      </c>
      <c r="H382" s="79">
        <f>H383</f>
        <v>0</v>
      </c>
      <c r="I382" s="79">
        <f t="shared" si="26"/>
        <v>172710135</v>
      </c>
      <c r="J382" s="95"/>
    </row>
    <row r="383" spans="2:10" s="64" customFormat="1" ht="24">
      <c r="B383" s="88" t="s">
        <v>767</v>
      </c>
      <c r="C383" s="77" t="s">
        <v>648</v>
      </c>
      <c r="D383" s="78" t="s">
        <v>638</v>
      </c>
      <c r="E383" s="78" t="s">
        <v>1225</v>
      </c>
      <c r="F383" s="77" t="s">
        <v>973</v>
      </c>
      <c r="G383" s="79">
        <v>172710135</v>
      </c>
      <c r="H383" s="79">
        <v>0</v>
      </c>
      <c r="I383" s="79">
        <f t="shared" si="26"/>
        <v>172710135</v>
      </c>
      <c r="J383" s="95"/>
    </row>
    <row r="384" spans="2:10" s="64" customFormat="1" ht="12.75">
      <c r="B384" s="88" t="s">
        <v>1493</v>
      </c>
      <c r="C384" s="77" t="s">
        <v>648</v>
      </c>
      <c r="D384" s="78" t="s">
        <v>638</v>
      </c>
      <c r="E384" s="78" t="s">
        <v>1494</v>
      </c>
      <c r="F384" s="77"/>
      <c r="G384" s="79">
        <f>G385</f>
        <v>1516071</v>
      </c>
      <c r="H384" s="79">
        <f>H385</f>
        <v>0</v>
      </c>
      <c r="I384" s="79">
        <f t="shared" si="26"/>
        <v>1516071</v>
      </c>
      <c r="J384" s="95"/>
    </row>
    <row r="385" spans="2:10" s="64" customFormat="1" ht="24">
      <c r="B385" s="88" t="s">
        <v>767</v>
      </c>
      <c r="C385" s="77" t="s">
        <v>648</v>
      </c>
      <c r="D385" s="78" t="s">
        <v>638</v>
      </c>
      <c r="E385" s="78" t="s">
        <v>1494</v>
      </c>
      <c r="F385" s="77" t="s">
        <v>973</v>
      </c>
      <c r="G385" s="79">
        <v>1516071</v>
      </c>
      <c r="H385" s="79">
        <v>0</v>
      </c>
      <c r="I385" s="79">
        <f t="shared" si="26"/>
        <v>1516071</v>
      </c>
      <c r="J385" s="95"/>
    </row>
    <row r="386" spans="2:10" s="64" customFormat="1" ht="24">
      <c r="B386" s="88" t="s">
        <v>1131</v>
      </c>
      <c r="C386" s="77" t="s">
        <v>648</v>
      </c>
      <c r="D386" s="78" t="s">
        <v>638</v>
      </c>
      <c r="E386" s="78" t="s">
        <v>1226</v>
      </c>
      <c r="F386" s="77"/>
      <c r="G386" s="79">
        <f>G387</f>
        <v>2246060.61</v>
      </c>
      <c r="H386" s="79">
        <f>H387</f>
        <v>0</v>
      </c>
      <c r="I386" s="79">
        <f t="shared" si="26"/>
        <v>2246060.61</v>
      </c>
      <c r="J386" s="95"/>
    </row>
    <row r="387" spans="2:10" s="64" customFormat="1" ht="24">
      <c r="B387" s="88" t="s">
        <v>767</v>
      </c>
      <c r="C387" s="77" t="s">
        <v>648</v>
      </c>
      <c r="D387" s="78" t="s">
        <v>638</v>
      </c>
      <c r="E387" s="78" t="s">
        <v>1226</v>
      </c>
      <c r="F387" s="77" t="s">
        <v>973</v>
      </c>
      <c r="G387" s="79">
        <f>22460.61+2223600</f>
        <v>2246060.61</v>
      </c>
      <c r="H387" s="79">
        <v>0</v>
      </c>
      <c r="I387" s="79">
        <f t="shared" si="26"/>
        <v>2246060.61</v>
      </c>
      <c r="J387" s="95"/>
    </row>
    <row r="388" spans="2:10" s="64" customFormat="1" ht="24">
      <c r="B388" s="88" t="s">
        <v>1130</v>
      </c>
      <c r="C388" s="77" t="s">
        <v>648</v>
      </c>
      <c r="D388" s="78" t="s">
        <v>638</v>
      </c>
      <c r="E388" s="78" t="s">
        <v>1227</v>
      </c>
      <c r="F388" s="77"/>
      <c r="G388" s="79">
        <f>G389</f>
        <v>1320117</v>
      </c>
      <c r="H388" s="79">
        <f>H389</f>
        <v>0</v>
      </c>
      <c r="I388" s="79">
        <f t="shared" si="26"/>
        <v>1320117</v>
      </c>
      <c r="J388" s="95"/>
    </row>
    <row r="389" spans="2:10" s="64" customFormat="1" ht="24">
      <c r="B389" s="88" t="s">
        <v>767</v>
      </c>
      <c r="C389" s="77" t="s">
        <v>648</v>
      </c>
      <c r="D389" s="78" t="s">
        <v>638</v>
      </c>
      <c r="E389" s="78" t="s">
        <v>1227</v>
      </c>
      <c r="F389" s="77" t="s">
        <v>973</v>
      </c>
      <c r="G389" s="79">
        <v>1320117</v>
      </c>
      <c r="H389" s="79">
        <v>0</v>
      </c>
      <c r="I389" s="79">
        <f t="shared" si="26"/>
        <v>1320117</v>
      </c>
      <c r="J389" s="95"/>
    </row>
    <row r="390" spans="2:10" s="64" customFormat="1" ht="24">
      <c r="B390" s="88" t="s">
        <v>1370</v>
      </c>
      <c r="C390" s="77" t="s">
        <v>648</v>
      </c>
      <c r="D390" s="78" t="s">
        <v>638</v>
      </c>
      <c r="E390" s="78" t="s">
        <v>1385</v>
      </c>
      <c r="F390" s="77"/>
      <c r="G390" s="79">
        <f>G391</f>
        <v>38618531.31</v>
      </c>
      <c r="H390" s="79">
        <f>H391</f>
        <v>0</v>
      </c>
      <c r="I390" s="79">
        <f t="shared" si="26"/>
        <v>38618531.31</v>
      </c>
      <c r="J390" s="95"/>
    </row>
    <row r="391" spans="2:10" s="64" customFormat="1" ht="24">
      <c r="B391" s="88" t="s">
        <v>767</v>
      </c>
      <c r="C391" s="77" t="s">
        <v>648</v>
      </c>
      <c r="D391" s="78" t="s">
        <v>638</v>
      </c>
      <c r="E391" s="78" t="s">
        <v>1385</v>
      </c>
      <c r="F391" s="77" t="s">
        <v>973</v>
      </c>
      <c r="G391" s="79">
        <v>38618531.31</v>
      </c>
      <c r="H391" s="79">
        <v>0</v>
      </c>
      <c r="I391" s="79">
        <f t="shared" si="26"/>
        <v>38618531.31</v>
      </c>
      <c r="J391" s="95"/>
    </row>
    <row r="392" spans="2:10" s="64" customFormat="1" ht="21" customHeight="1">
      <c r="B392" s="88" t="s">
        <v>1512</v>
      </c>
      <c r="C392" s="77" t="s">
        <v>648</v>
      </c>
      <c r="D392" s="78" t="s">
        <v>638</v>
      </c>
      <c r="E392" s="78" t="s">
        <v>1520</v>
      </c>
      <c r="F392" s="77"/>
      <c r="G392" s="79">
        <f>G393</f>
        <v>557000</v>
      </c>
      <c r="H392" s="79">
        <f>H393</f>
        <v>0</v>
      </c>
      <c r="I392" s="79">
        <f>G392+H392</f>
        <v>557000</v>
      </c>
      <c r="J392" s="95"/>
    </row>
    <row r="393" spans="2:10" s="64" customFormat="1" ht="24">
      <c r="B393" s="88" t="s">
        <v>772</v>
      </c>
      <c r="C393" s="77" t="s">
        <v>648</v>
      </c>
      <c r="D393" s="78" t="s">
        <v>638</v>
      </c>
      <c r="E393" s="78" t="s">
        <v>1520</v>
      </c>
      <c r="F393" s="77" t="s">
        <v>1007</v>
      </c>
      <c r="G393" s="79">
        <v>557000</v>
      </c>
      <c r="H393" s="79">
        <v>0</v>
      </c>
      <c r="I393" s="79">
        <f>G393+H393</f>
        <v>557000</v>
      </c>
      <c r="J393" s="95"/>
    </row>
    <row r="394" spans="2:10" ht="36">
      <c r="B394" s="88" t="s">
        <v>1350</v>
      </c>
      <c r="C394" s="77" t="s">
        <v>648</v>
      </c>
      <c r="D394" s="78" t="s">
        <v>638</v>
      </c>
      <c r="E394" s="78" t="s">
        <v>1351</v>
      </c>
      <c r="F394" s="77"/>
      <c r="G394" s="79">
        <f>G395</f>
        <v>35408181.82</v>
      </c>
      <c r="H394" s="79">
        <f>H395</f>
        <v>-6454949.5</v>
      </c>
      <c r="I394" s="79">
        <f t="shared" si="26"/>
        <v>28953232.32</v>
      </c>
      <c r="J394" s="95"/>
    </row>
    <row r="395" spans="2:10" ht="24">
      <c r="B395" s="88" t="s">
        <v>772</v>
      </c>
      <c r="C395" s="77" t="s">
        <v>648</v>
      </c>
      <c r="D395" s="78" t="s">
        <v>638</v>
      </c>
      <c r="E395" s="78" t="s">
        <v>1351</v>
      </c>
      <c r="F395" s="77" t="s">
        <v>1007</v>
      </c>
      <c r="G395" s="79">
        <f>354081.82+35054100</f>
        <v>35408181.82</v>
      </c>
      <c r="H395" s="79">
        <v>-6454949.5</v>
      </c>
      <c r="I395" s="79">
        <f t="shared" si="26"/>
        <v>28953232.32</v>
      </c>
      <c r="J395" s="95"/>
    </row>
    <row r="396" spans="2:10" ht="24">
      <c r="B396" s="88" t="s">
        <v>1352</v>
      </c>
      <c r="C396" s="77" t="s">
        <v>648</v>
      </c>
      <c r="D396" s="78" t="s">
        <v>638</v>
      </c>
      <c r="E396" s="78" t="s">
        <v>1353</v>
      </c>
      <c r="F396" s="77"/>
      <c r="G396" s="79">
        <f>G397</f>
        <v>99916428.43</v>
      </c>
      <c r="H396" s="79">
        <f>H397</f>
        <v>0</v>
      </c>
      <c r="I396" s="79">
        <f t="shared" si="26"/>
        <v>99916428.43</v>
      </c>
      <c r="J396" s="95"/>
    </row>
    <row r="397" spans="2:10" ht="24">
      <c r="B397" s="88" t="s">
        <v>772</v>
      </c>
      <c r="C397" s="77" t="s">
        <v>648</v>
      </c>
      <c r="D397" s="78" t="s">
        <v>638</v>
      </c>
      <c r="E397" s="78" t="s">
        <v>1353</v>
      </c>
      <c r="F397" s="77" t="s">
        <v>1007</v>
      </c>
      <c r="G397" s="79">
        <v>99916428.43</v>
      </c>
      <c r="H397" s="79">
        <v>0</v>
      </c>
      <c r="I397" s="79">
        <f t="shared" si="26"/>
        <v>99916428.43</v>
      </c>
      <c r="J397" s="95"/>
    </row>
    <row r="398" spans="2:10" s="64" customFormat="1" ht="36">
      <c r="B398" s="88" t="s">
        <v>1228</v>
      </c>
      <c r="C398" s="77" t="s">
        <v>648</v>
      </c>
      <c r="D398" s="78" t="s">
        <v>638</v>
      </c>
      <c r="E398" s="78" t="s">
        <v>1229</v>
      </c>
      <c r="F398" s="77"/>
      <c r="G398" s="79">
        <f>G399+G404+G406+G408+G400+G402</f>
        <v>14800405.67</v>
      </c>
      <c r="H398" s="79">
        <f>H399+H404+H406+H408+H400+H402</f>
        <v>407169</v>
      </c>
      <c r="I398" s="79">
        <f t="shared" si="26"/>
        <v>15207574.67</v>
      </c>
      <c r="J398" s="95"/>
    </row>
    <row r="399" spans="2:10" s="64" customFormat="1" ht="24">
      <c r="B399" s="88" t="s">
        <v>767</v>
      </c>
      <c r="C399" s="77" t="s">
        <v>648</v>
      </c>
      <c r="D399" s="78" t="s">
        <v>638</v>
      </c>
      <c r="E399" s="78" t="s">
        <v>1229</v>
      </c>
      <c r="F399" s="77" t="s">
        <v>973</v>
      </c>
      <c r="G399" s="79">
        <v>3065872</v>
      </c>
      <c r="H399" s="79">
        <v>407169</v>
      </c>
      <c r="I399" s="79">
        <f t="shared" si="26"/>
        <v>3473041</v>
      </c>
      <c r="J399" s="95"/>
    </row>
    <row r="400" spans="2:10" s="64" customFormat="1" ht="12.75" hidden="1">
      <c r="B400" s="88" t="s">
        <v>1512</v>
      </c>
      <c r="C400" s="77" t="s">
        <v>648</v>
      </c>
      <c r="D400" s="78" t="s">
        <v>638</v>
      </c>
      <c r="E400" s="78" t="s">
        <v>1513</v>
      </c>
      <c r="F400" s="77"/>
      <c r="G400" s="79">
        <f>G401</f>
        <v>0</v>
      </c>
      <c r="H400" s="79">
        <f>H401</f>
        <v>0</v>
      </c>
      <c r="I400" s="79">
        <f t="shared" si="26"/>
        <v>0</v>
      </c>
      <c r="J400" s="95"/>
    </row>
    <row r="401" spans="2:10" s="64" customFormat="1" ht="24" hidden="1">
      <c r="B401" s="88" t="s">
        <v>772</v>
      </c>
      <c r="C401" s="77" t="s">
        <v>648</v>
      </c>
      <c r="D401" s="78" t="s">
        <v>638</v>
      </c>
      <c r="E401" s="78" t="s">
        <v>1513</v>
      </c>
      <c r="F401" s="77" t="s">
        <v>1007</v>
      </c>
      <c r="G401" s="79">
        <v>0</v>
      </c>
      <c r="H401" s="79">
        <v>0</v>
      </c>
      <c r="I401" s="79">
        <f t="shared" si="26"/>
        <v>0</v>
      </c>
      <c r="J401" s="95"/>
    </row>
    <row r="402" spans="2:10" s="64" customFormat="1" ht="18" customHeight="1">
      <c r="B402" s="88" t="s">
        <v>1546</v>
      </c>
      <c r="C402" s="77" t="s">
        <v>648</v>
      </c>
      <c r="D402" s="78" t="s">
        <v>638</v>
      </c>
      <c r="E402" s="78" t="s">
        <v>1547</v>
      </c>
      <c r="F402" s="77"/>
      <c r="G402" s="79">
        <f>G403</f>
        <v>8190741</v>
      </c>
      <c r="H402" s="79">
        <f>H403</f>
        <v>0</v>
      </c>
      <c r="I402" s="79">
        <f t="shared" si="26"/>
        <v>8190741</v>
      </c>
      <c r="J402" s="95"/>
    </row>
    <row r="403" spans="2:10" s="64" customFormat="1" ht="19.5" customHeight="1">
      <c r="B403" s="88" t="s">
        <v>767</v>
      </c>
      <c r="C403" s="77" t="s">
        <v>648</v>
      </c>
      <c r="D403" s="78" t="s">
        <v>638</v>
      </c>
      <c r="E403" s="78" t="s">
        <v>1547</v>
      </c>
      <c r="F403" s="77" t="s">
        <v>973</v>
      </c>
      <c r="G403" s="79">
        <v>8190741</v>
      </c>
      <c r="H403" s="79">
        <v>0</v>
      </c>
      <c r="I403" s="79">
        <f t="shared" si="26"/>
        <v>8190741</v>
      </c>
      <c r="J403" s="95"/>
    </row>
    <row r="404" spans="2:10" s="64" customFormat="1" ht="36" hidden="1">
      <c r="B404" s="88" t="s">
        <v>1386</v>
      </c>
      <c r="C404" s="77" t="s">
        <v>648</v>
      </c>
      <c r="D404" s="78" t="s">
        <v>638</v>
      </c>
      <c r="E404" s="78" t="s">
        <v>1387</v>
      </c>
      <c r="F404" s="77"/>
      <c r="G404" s="79">
        <f>G405</f>
        <v>0</v>
      </c>
      <c r="H404" s="79">
        <f>H405</f>
        <v>0</v>
      </c>
      <c r="I404" s="79">
        <f t="shared" si="26"/>
        <v>0</v>
      </c>
      <c r="J404" s="95"/>
    </row>
    <row r="405" spans="2:10" s="64" customFormat="1" ht="24" hidden="1">
      <c r="B405" s="88" t="s">
        <v>772</v>
      </c>
      <c r="C405" s="77" t="s">
        <v>648</v>
      </c>
      <c r="D405" s="78" t="s">
        <v>638</v>
      </c>
      <c r="E405" s="78" t="s">
        <v>1387</v>
      </c>
      <c r="F405" s="77" t="s">
        <v>1007</v>
      </c>
      <c r="G405" s="79">
        <v>0</v>
      </c>
      <c r="H405" s="79">
        <v>0</v>
      </c>
      <c r="I405" s="79">
        <f t="shared" si="26"/>
        <v>0</v>
      </c>
      <c r="J405" s="95"/>
    </row>
    <row r="406" spans="2:10" s="64" customFormat="1" ht="24">
      <c r="B406" s="88" t="s">
        <v>1388</v>
      </c>
      <c r="C406" s="77" t="s">
        <v>648</v>
      </c>
      <c r="D406" s="78" t="s">
        <v>638</v>
      </c>
      <c r="E406" s="78" t="s">
        <v>1389</v>
      </c>
      <c r="F406" s="77"/>
      <c r="G406" s="79">
        <f>G407</f>
        <v>3189792.67</v>
      </c>
      <c r="H406" s="79">
        <f>H407</f>
        <v>0</v>
      </c>
      <c r="I406" s="79">
        <f t="shared" si="26"/>
        <v>3189792.67</v>
      </c>
      <c r="J406" s="95"/>
    </row>
    <row r="407" spans="2:10" s="64" customFormat="1" ht="24">
      <c r="B407" s="88" t="s">
        <v>767</v>
      </c>
      <c r="C407" s="77" t="s">
        <v>648</v>
      </c>
      <c r="D407" s="78" t="s">
        <v>638</v>
      </c>
      <c r="E407" s="78" t="s">
        <v>1389</v>
      </c>
      <c r="F407" s="77" t="s">
        <v>973</v>
      </c>
      <c r="G407" s="79">
        <v>3189792.67</v>
      </c>
      <c r="H407" s="79">
        <v>0</v>
      </c>
      <c r="I407" s="79">
        <f t="shared" si="26"/>
        <v>3189792.67</v>
      </c>
      <c r="J407" s="95"/>
    </row>
    <row r="408" spans="2:10" s="64" customFormat="1" ht="24">
      <c r="B408" s="88" t="s">
        <v>1495</v>
      </c>
      <c r="C408" s="77" t="s">
        <v>648</v>
      </c>
      <c r="D408" s="78" t="s">
        <v>638</v>
      </c>
      <c r="E408" s="78" t="s">
        <v>1496</v>
      </c>
      <c r="F408" s="77"/>
      <c r="G408" s="79">
        <f>G409</f>
        <v>354000</v>
      </c>
      <c r="H408" s="79">
        <f>H409</f>
        <v>0</v>
      </c>
      <c r="I408" s="79">
        <f t="shared" si="26"/>
        <v>354000</v>
      </c>
      <c r="J408" s="95"/>
    </row>
    <row r="409" spans="2:10" s="64" customFormat="1" ht="24">
      <c r="B409" s="88" t="s">
        <v>767</v>
      </c>
      <c r="C409" s="77" t="s">
        <v>648</v>
      </c>
      <c r="D409" s="78" t="s">
        <v>638</v>
      </c>
      <c r="E409" s="78" t="s">
        <v>1496</v>
      </c>
      <c r="F409" s="77" t="s">
        <v>973</v>
      </c>
      <c r="G409" s="79">
        <v>354000</v>
      </c>
      <c r="H409" s="79">
        <v>0</v>
      </c>
      <c r="I409" s="79">
        <f t="shared" si="26"/>
        <v>354000</v>
      </c>
      <c r="J409" s="95"/>
    </row>
    <row r="410" spans="2:10" s="64" customFormat="1" ht="24">
      <c r="B410" s="88" t="s">
        <v>1390</v>
      </c>
      <c r="C410" s="77" t="s">
        <v>648</v>
      </c>
      <c r="D410" s="78" t="s">
        <v>638</v>
      </c>
      <c r="E410" s="78" t="s">
        <v>1391</v>
      </c>
      <c r="F410" s="77"/>
      <c r="G410" s="79">
        <f>G411+G412</f>
        <v>737356</v>
      </c>
      <c r="H410" s="79">
        <f>H411+H412</f>
        <v>21330</v>
      </c>
      <c r="I410" s="79">
        <f t="shared" si="26"/>
        <v>758686</v>
      </c>
      <c r="J410" s="95"/>
    </row>
    <row r="411" spans="2:10" s="64" customFormat="1" ht="24">
      <c r="B411" s="88" t="s">
        <v>767</v>
      </c>
      <c r="C411" s="77" t="s">
        <v>648</v>
      </c>
      <c r="D411" s="78" t="s">
        <v>638</v>
      </c>
      <c r="E411" s="78" t="s">
        <v>1391</v>
      </c>
      <c r="F411" s="77" t="s">
        <v>973</v>
      </c>
      <c r="G411" s="79">
        <v>644000</v>
      </c>
      <c r="H411" s="79">
        <v>21330</v>
      </c>
      <c r="I411" s="79">
        <f t="shared" si="26"/>
        <v>665330</v>
      </c>
      <c r="J411" s="95"/>
    </row>
    <row r="412" spans="2:10" s="64" customFormat="1" ht="12.75">
      <c r="B412" s="88" t="s">
        <v>877</v>
      </c>
      <c r="C412" s="77" t="s">
        <v>648</v>
      </c>
      <c r="D412" s="78" t="s">
        <v>638</v>
      </c>
      <c r="E412" s="78" t="s">
        <v>1564</v>
      </c>
      <c r="F412" s="77"/>
      <c r="G412" s="79">
        <f>G413</f>
        <v>93356</v>
      </c>
      <c r="H412" s="79">
        <f>H413</f>
        <v>0</v>
      </c>
      <c r="I412" s="79">
        <f t="shared" si="26"/>
        <v>93356</v>
      </c>
      <c r="J412" s="95"/>
    </row>
    <row r="413" spans="2:10" s="64" customFormat="1" ht="24">
      <c r="B413" s="88" t="s">
        <v>767</v>
      </c>
      <c r="C413" s="77" t="s">
        <v>648</v>
      </c>
      <c r="D413" s="78" t="s">
        <v>638</v>
      </c>
      <c r="E413" s="78" t="s">
        <v>1564</v>
      </c>
      <c r="F413" s="77" t="s">
        <v>973</v>
      </c>
      <c r="G413" s="79">
        <v>93356</v>
      </c>
      <c r="H413" s="79">
        <v>0</v>
      </c>
      <c r="I413" s="79">
        <f t="shared" si="26"/>
        <v>93356</v>
      </c>
      <c r="J413" s="95"/>
    </row>
    <row r="414" spans="2:10" s="64" customFormat="1" ht="24">
      <c r="B414" s="88" t="s">
        <v>1497</v>
      </c>
      <c r="C414" s="77" t="s">
        <v>648</v>
      </c>
      <c r="D414" s="78" t="s">
        <v>638</v>
      </c>
      <c r="E414" s="78" t="s">
        <v>1498</v>
      </c>
      <c r="F414" s="77"/>
      <c r="G414" s="79">
        <f>G415+G417</f>
        <v>541425.5</v>
      </c>
      <c r="H414" s="79">
        <f>H415+H417</f>
        <v>391074</v>
      </c>
      <c r="I414" s="79">
        <f t="shared" si="26"/>
        <v>932499.5</v>
      </c>
      <c r="J414" s="95"/>
    </row>
    <row r="415" spans="2:10" s="64" customFormat="1" ht="24">
      <c r="B415" s="88" t="s">
        <v>767</v>
      </c>
      <c r="C415" s="77" t="s">
        <v>648</v>
      </c>
      <c r="D415" s="78" t="s">
        <v>638</v>
      </c>
      <c r="E415" s="78" t="s">
        <v>1498</v>
      </c>
      <c r="F415" s="77" t="s">
        <v>973</v>
      </c>
      <c r="G415" s="79">
        <f>75413.5+330812</f>
        <v>406225.5</v>
      </c>
      <c r="H415" s="79">
        <f>360485+30589</f>
        <v>391074</v>
      </c>
      <c r="I415" s="79">
        <f t="shared" si="26"/>
        <v>797299.5</v>
      </c>
      <c r="J415" s="95"/>
    </row>
    <row r="416" spans="2:10" s="64" customFormat="1" ht="24">
      <c r="B416" s="88" t="s">
        <v>991</v>
      </c>
      <c r="C416" s="77" t="s">
        <v>648</v>
      </c>
      <c r="D416" s="78" t="s">
        <v>638</v>
      </c>
      <c r="E416" s="78" t="s">
        <v>1565</v>
      </c>
      <c r="F416" s="77"/>
      <c r="G416" s="79">
        <f>G417</f>
        <v>135200</v>
      </c>
      <c r="H416" s="79">
        <f>H417</f>
        <v>0</v>
      </c>
      <c r="I416" s="79">
        <f t="shared" si="26"/>
        <v>135200</v>
      </c>
      <c r="J416" s="95"/>
    </row>
    <row r="417" spans="2:10" s="64" customFormat="1" ht="24">
      <c r="B417" s="88" t="s">
        <v>767</v>
      </c>
      <c r="C417" s="77" t="s">
        <v>648</v>
      </c>
      <c r="D417" s="78" t="s">
        <v>638</v>
      </c>
      <c r="E417" s="78" t="s">
        <v>1565</v>
      </c>
      <c r="F417" s="77" t="s">
        <v>973</v>
      </c>
      <c r="G417" s="79">
        <v>135200</v>
      </c>
      <c r="H417" s="79">
        <v>0</v>
      </c>
      <c r="I417" s="79">
        <f t="shared" si="26"/>
        <v>135200</v>
      </c>
      <c r="J417" s="95"/>
    </row>
    <row r="418" spans="2:10" s="64" customFormat="1" ht="27">
      <c r="B418" s="88" t="s">
        <v>1424</v>
      </c>
      <c r="C418" s="77" t="s">
        <v>648</v>
      </c>
      <c r="D418" s="77" t="s">
        <v>638</v>
      </c>
      <c r="E418" s="78" t="s">
        <v>1420</v>
      </c>
      <c r="F418" s="77"/>
      <c r="G418" s="79">
        <f>G419</f>
        <v>590362</v>
      </c>
      <c r="H418" s="79">
        <f>H419</f>
        <v>0</v>
      </c>
      <c r="I418" s="79">
        <f t="shared" si="26"/>
        <v>590362</v>
      </c>
      <c r="J418" s="95"/>
    </row>
    <row r="419" spans="2:10" s="64" customFormat="1" ht="12.75">
      <c r="B419" s="88" t="s">
        <v>1425</v>
      </c>
      <c r="C419" s="77" t="s">
        <v>648</v>
      </c>
      <c r="D419" s="77" t="s">
        <v>638</v>
      </c>
      <c r="E419" s="78" t="s">
        <v>1421</v>
      </c>
      <c r="F419" s="77"/>
      <c r="G419" s="79">
        <f>G420+G422</f>
        <v>590362</v>
      </c>
      <c r="H419" s="79">
        <f>H420+H422</f>
        <v>0</v>
      </c>
      <c r="I419" s="79">
        <f t="shared" si="26"/>
        <v>590362</v>
      </c>
      <c r="J419" s="95"/>
    </row>
    <row r="420" spans="2:10" s="64" customFormat="1" ht="12.75">
      <c r="B420" s="88" t="s">
        <v>1426</v>
      </c>
      <c r="C420" s="77" t="s">
        <v>648</v>
      </c>
      <c r="D420" s="77" t="s">
        <v>638</v>
      </c>
      <c r="E420" s="78" t="s">
        <v>1422</v>
      </c>
      <c r="F420" s="77"/>
      <c r="G420" s="79">
        <f>G421</f>
        <v>420780</v>
      </c>
      <c r="H420" s="79">
        <f>H421</f>
        <v>0</v>
      </c>
      <c r="I420" s="79">
        <f t="shared" si="26"/>
        <v>420780</v>
      </c>
      <c r="J420" s="95"/>
    </row>
    <row r="421" spans="2:10" s="64" customFormat="1" ht="24">
      <c r="B421" s="88" t="s">
        <v>767</v>
      </c>
      <c r="C421" s="77" t="s">
        <v>648</v>
      </c>
      <c r="D421" s="77" t="s">
        <v>638</v>
      </c>
      <c r="E421" s="78" t="s">
        <v>1422</v>
      </c>
      <c r="F421" s="77" t="s">
        <v>973</v>
      </c>
      <c r="G421" s="79">
        <v>420780</v>
      </c>
      <c r="H421" s="79">
        <v>0</v>
      </c>
      <c r="I421" s="79">
        <f t="shared" si="26"/>
        <v>420780</v>
      </c>
      <c r="J421" s="95"/>
    </row>
    <row r="422" spans="2:10" s="64" customFormat="1" ht="24">
      <c r="B422" s="88" t="s">
        <v>1427</v>
      </c>
      <c r="C422" s="77" t="s">
        <v>648</v>
      </c>
      <c r="D422" s="77" t="s">
        <v>638</v>
      </c>
      <c r="E422" s="78" t="s">
        <v>1423</v>
      </c>
      <c r="F422" s="77"/>
      <c r="G422" s="79">
        <f>G423</f>
        <v>169582</v>
      </c>
      <c r="H422" s="79">
        <f>H423</f>
        <v>0</v>
      </c>
      <c r="I422" s="79">
        <f t="shared" si="26"/>
        <v>169582</v>
      </c>
      <c r="J422" s="95"/>
    </row>
    <row r="423" spans="2:10" s="64" customFormat="1" ht="24">
      <c r="B423" s="88" t="s">
        <v>767</v>
      </c>
      <c r="C423" s="77" t="s">
        <v>648</v>
      </c>
      <c r="D423" s="77" t="s">
        <v>638</v>
      </c>
      <c r="E423" s="78" t="s">
        <v>1423</v>
      </c>
      <c r="F423" s="77" t="s">
        <v>973</v>
      </c>
      <c r="G423" s="79">
        <v>169582</v>
      </c>
      <c r="H423" s="79">
        <v>0</v>
      </c>
      <c r="I423" s="79">
        <f t="shared" si="26"/>
        <v>169582</v>
      </c>
      <c r="J423" s="95"/>
    </row>
    <row r="424" spans="2:10" s="129" customFormat="1" ht="12.75">
      <c r="B424" s="121" t="s">
        <v>1087</v>
      </c>
      <c r="C424" s="117" t="s">
        <v>648</v>
      </c>
      <c r="D424" s="117" t="s">
        <v>639</v>
      </c>
      <c r="E424" s="77"/>
      <c r="F424" s="77"/>
      <c r="G424" s="123">
        <f>G434+G477+G471+G430+G425</f>
        <v>29667593.39</v>
      </c>
      <c r="H424" s="123">
        <f>H434+H477+H471+H430+H425</f>
        <v>1225074.74</v>
      </c>
      <c r="I424" s="123">
        <f t="shared" si="26"/>
        <v>30892668.13</v>
      </c>
      <c r="J424" s="128"/>
    </row>
    <row r="425" spans="2:10" s="129" customFormat="1" ht="36">
      <c r="B425" s="88" t="s">
        <v>1491</v>
      </c>
      <c r="C425" s="77" t="s">
        <v>648</v>
      </c>
      <c r="D425" s="77" t="s">
        <v>639</v>
      </c>
      <c r="E425" s="77" t="s">
        <v>1313</v>
      </c>
      <c r="F425" s="77"/>
      <c r="G425" s="79">
        <f aca="true" t="shared" si="27" ref="G425:H428">G426</f>
        <v>0</v>
      </c>
      <c r="H425" s="79">
        <f t="shared" si="27"/>
        <v>6172.24</v>
      </c>
      <c r="I425" s="79">
        <f t="shared" si="26"/>
        <v>6172.24</v>
      </c>
      <c r="J425" s="128"/>
    </row>
    <row r="426" spans="2:10" s="129" customFormat="1" ht="12.75">
      <c r="B426" s="88" t="s">
        <v>1314</v>
      </c>
      <c r="C426" s="77" t="s">
        <v>648</v>
      </c>
      <c r="D426" s="77" t="s">
        <v>639</v>
      </c>
      <c r="E426" s="77" t="s">
        <v>1315</v>
      </c>
      <c r="F426" s="77"/>
      <c r="G426" s="79">
        <f t="shared" si="27"/>
        <v>0</v>
      </c>
      <c r="H426" s="79">
        <f t="shared" si="27"/>
        <v>6172.24</v>
      </c>
      <c r="I426" s="79">
        <f t="shared" si="26"/>
        <v>6172.24</v>
      </c>
      <c r="J426" s="128"/>
    </row>
    <row r="427" spans="2:10" s="129" customFormat="1" ht="12.75">
      <c r="B427" s="88" t="s">
        <v>1316</v>
      </c>
      <c r="C427" s="77" t="s">
        <v>648</v>
      </c>
      <c r="D427" s="77" t="s">
        <v>639</v>
      </c>
      <c r="E427" s="77" t="s">
        <v>749</v>
      </c>
      <c r="F427" s="77"/>
      <c r="G427" s="79">
        <f t="shared" si="27"/>
        <v>0</v>
      </c>
      <c r="H427" s="79">
        <f t="shared" si="27"/>
        <v>6172.24</v>
      </c>
      <c r="I427" s="79">
        <f t="shared" si="26"/>
        <v>6172.24</v>
      </c>
      <c r="J427" s="128"/>
    </row>
    <row r="428" spans="2:10" s="129" customFormat="1" ht="12.75">
      <c r="B428" s="88" t="s">
        <v>1492</v>
      </c>
      <c r="C428" s="77" t="s">
        <v>648</v>
      </c>
      <c r="D428" s="77" t="s">
        <v>639</v>
      </c>
      <c r="E428" s="77" t="s">
        <v>702</v>
      </c>
      <c r="F428" s="77"/>
      <c r="G428" s="79">
        <f t="shared" si="27"/>
        <v>0</v>
      </c>
      <c r="H428" s="79">
        <f t="shared" si="27"/>
        <v>6172.24</v>
      </c>
      <c r="I428" s="79">
        <f t="shared" si="26"/>
        <v>6172.24</v>
      </c>
      <c r="J428" s="128"/>
    </row>
    <row r="429" spans="2:10" s="129" customFormat="1" ht="24">
      <c r="B429" s="88" t="s">
        <v>767</v>
      </c>
      <c r="C429" s="77" t="s">
        <v>648</v>
      </c>
      <c r="D429" s="77" t="s">
        <v>639</v>
      </c>
      <c r="E429" s="77" t="s">
        <v>702</v>
      </c>
      <c r="F429" s="77" t="s">
        <v>973</v>
      </c>
      <c r="G429" s="79">
        <v>0</v>
      </c>
      <c r="H429" s="79">
        <v>6172.24</v>
      </c>
      <c r="I429" s="79">
        <f t="shared" si="26"/>
        <v>6172.24</v>
      </c>
      <c r="J429" s="128"/>
    </row>
    <row r="430" spans="2:10" s="129" customFormat="1" ht="36">
      <c r="B430" s="88" t="s">
        <v>1448</v>
      </c>
      <c r="C430" s="77" t="s">
        <v>648</v>
      </c>
      <c r="D430" s="77" t="s">
        <v>639</v>
      </c>
      <c r="E430" s="77" t="s">
        <v>1321</v>
      </c>
      <c r="F430" s="77"/>
      <c r="G430" s="79">
        <f aca="true" t="shared" si="28" ref="G430:H432">G431</f>
        <v>49779.5</v>
      </c>
      <c r="H430" s="79">
        <f t="shared" si="28"/>
        <v>0</v>
      </c>
      <c r="I430" s="79">
        <f t="shared" si="26"/>
        <v>49779.5</v>
      </c>
      <c r="J430" s="128"/>
    </row>
    <row r="431" spans="2:10" s="129" customFormat="1" ht="12.75">
      <c r="B431" s="88" t="s">
        <v>1449</v>
      </c>
      <c r="C431" s="77" t="s">
        <v>648</v>
      </c>
      <c r="D431" s="77" t="s">
        <v>639</v>
      </c>
      <c r="E431" s="77" t="s">
        <v>1323</v>
      </c>
      <c r="F431" s="77"/>
      <c r="G431" s="79">
        <f t="shared" si="28"/>
        <v>49779.5</v>
      </c>
      <c r="H431" s="79">
        <f t="shared" si="28"/>
        <v>0</v>
      </c>
      <c r="I431" s="79">
        <f t="shared" si="26"/>
        <v>49779.5</v>
      </c>
      <c r="J431" s="128"/>
    </row>
    <row r="432" spans="2:10" s="129" customFormat="1" ht="24">
      <c r="B432" s="88" t="s">
        <v>1450</v>
      </c>
      <c r="C432" s="77" t="s">
        <v>648</v>
      </c>
      <c r="D432" s="77" t="s">
        <v>639</v>
      </c>
      <c r="E432" s="77" t="s">
        <v>1451</v>
      </c>
      <c r="F432" s="77"/>
      <c r="G432" s="79">
        <f t="shared" si="28"/>
        <v>49779.5</v>
      </c>
      <c r="H432" s="79">
        <f t="shared" si="28"/>
        <v>0</v>
      </c>
      <c r="I432" s="79">
        <f t="shared" si="26"/>
        <v>49779.5</v>
      </c>
      <c r="J432" s="128"/>
    </row>
    <row r="433" spans="2:10" s="129" customFormat="1" ht="24">
      <c r="B433" s="88" t="s">
        <v>767</v>
      </c>
      <c r="C433" s="77" t="s">
        <v>648</v>
      </c>
      <c r="D433" s="77" t="s">
        <v>639</v>
      </c>
      <c r="E433" s="77" t="s">
        <v>1451</v>
      </c>
      <c r="F433" s="77" t="s">
        <v>973</v>
      </c>
      <c r="G433" s="79">
        <v>49779.5</v>
      </c>
      <c r="H433" s="79">
        <v>0</v>
      </c>
      <c r="I433" s="79">
        <f t="shared" si="26"/>
        <v>49779.5</v>
      </c>
      <c r="J433" s="128"/>
    </row>
    <row r="434" spans="2:10" ht="24">
      <c r="B434" s="88" t="s">
        <v>1206</v>
      </c>
      <c r="C434" s="77" t="s">
        <v>648</v>
      </c>
      <c r="D434" s="77" t="s">
        <v>639</v>
      </c>
      <c r="E434" s="78" t="s">
        <v>1207</v>
      </c>
      <c r="F434" s="77"/>
      <c r="G434" s="79">
        <f>G435+G464+G466+G468</f>
        <v>21418549.47</v>
      </c>
      <c r="H434" s="79">
        <f>H435+H464+H466+H468</f>
        <v>542922.5</v>
      </c>
      <c r="I434" s="79">
        <f t="shared" si="26"/>
        <v>21961471.97</v>
      </c>
      <c r="J434" s="95"/>
    </row>
    <row r="435" spans="2:10" s="64" customFormat="1" ht="12.75">
      <c r="B435" s="88" t="s">
        <v>1230</v>
      </c>
      <c r="C435" s="77" t="s">
        <v>648</v>
      </c>
      <c r="D435" s="77" t="s">
        <v>639</v>
      </c>
      <c r="E435" s="78" t="s">
        <v>1231</v>
      </c>
      <c r="F435" s="77"/>
      <c r="G435" s="79">
        <f>G449+G455+G458+G460+G443+G436+G462</f>
        <v>17914098.47</v>
      </c>
      <c r="H435" s="79">
        <f>H449+H455+H458+H460+H443+H436+H462</f>
        <v>442922.5</v>
      </c>
      <c r="I435" s="79">
        <f t="shared" si="26"/>
        <v>18357020.97</v>
      </c>
      <c r="J435" s="95"/>
    </row>
    <row r="436" spans="2:10" ht="24">
      <c r="B436" s="88" t="s">
        <v>1234</v>
      </c>
      <c r="C436" s="77" t="s">
        <v>648</v>
      </c>
      <c r="D436" s="77" t="s">
        <v>639</v>
      </c>
      <c r="E436" s="78" t="s">
        <v>1235</v>
      </c>
      <c r="F436" s="77"/>
      <c r="G436" s="79">
        <f>G437+G441+G439</f>
        <v>5551422.2</v>
      </c>
      <c r="H436" s="79">
        <f>H437+H441+H439</f>
        <v>83200</v>
      </c>
      <c r="I436" s="79">
        <f t="shared" si="26"/>
        <v>5634622.2</v>
      </c>
      <c r="J436" s="95"/>
    </row>
    <row r="437" spans="2:10" ht="24">
      <c r="B437" s="88" t="s">
        <v>1234</v>
      </c>
      <c r="C437" s="77" t="s">
        <v>648</v>
      </c>
      <c r="D437" s="77" t="s">
        <v>639</v>
      </c>
      <c r="E437" s="78" t="s">
        <v>1235</v>
      </c>
      <c r="F437" s="77"/>
      <c r="G437" s="79">
        <f>G438</f>
        <v>4838602.2</v>
      </c>
      <c r="H437" s="79">
        <f>H438</f>
        <v>83200</v>
      </c>
      <c r="I437" s="79">
        <f t="shared" si="26"/>
        <v>4921802.2</v>
      </c>
      <c r="J437" s="95"/>
    </row>
    <row r="438" spans="2:10" ht="24">
      <c r="B438" s="88" t="s">
        <v>767</v>
      </c>
      <c r="C438" s="77" t="s">
        <v>648</v>
      </c>
      <c r="D438" s="77" t="s">
        <v>639</v>
      </c>
      <c r="E438" s="78" t="s">
        <v>1235</v>
      </c>
      <c r="F438" s="77" t="s">
        <v>973</v>
      </c>
      <c r="G438" s="79">
        <v>4838602.2</v>
      </c>
      <c r="H438" s="79">
        <v>83200</v>
      </c>
      <c r="I438" s="79">
        <f t="shared" si="26"/>
        <v>4921802.2</v>
      </c>
      <c r="J438" s="95"/>
    </row>
    <row r="439" spans="2:10" ht="24">
      <c r="B439" s="88" t="s">
        <v>1521</v>
      </c>
      <c r="C439" s="77" t="s">
        <v>648</v>
      </c>
      <c r="D439" s="77" t="s">
        <v>639</v>
      </c>
      <c r="E439" s="78" t="s">
        <v>1522</v>
      </c>
      <c r="F439" s="77"/>
      <c r="G439" s="79">
        <f>G440</f>
        <v>213320</v>
      </c>
      <c r="H439" s="79">
        <f>H440</f>
        <v>0</v>
      </c>
      <c r="I439" s="79">
        <f t="shared" si="26"/>
        <v>213320</v>
      </c>
      <c r="J439" s="95"/>
    </row>
    <row r="440" spans="2:10" ht="24">
      <c r="B440" s="88" t="s">
        <v>767</v>
      </c>
      <c r="C440" s="77" t="s">
        <v>648</v>
      </c>
      <c r="D440" s="77" t="s">
        <v>639</v>
      </c>
      <c r="E440" s="78" t="s">
        <v>1522</v>
      </c>
      <c r="F440" s="77" t="s">
        <v>973</v>
      </c>
      <c r="G440" s="79">
        <v>213320</v>
      </c>
      <c r="H440" s="79">
        <v>0</v>
      </c>
      <c r="I440" s="79">
        <f t="shared" si="26"/>
        <v>213320</v>
      </c>
      <c r="J440" s="95"/>
    </row>
    <row r="441" spans="2:10" ht="24">
      <c r="B441" s="88" t="s">
        <v>1370</v>
      </c>
      <c r="C441" s="77" t="s">
        <v>648</v>
      </c>
      <c r="D441" s="77" t="s">
        <v>639</v>
      </c>
      <c r="E441" s="78" t="s">
        <v>1514</v>
      </c>
      <c r="F441" s="77"/>
      <c r="G441" s="79">
        <f>G442</f>
        <v>499500</v>
      </c>
      <c r="H441" s="79">
        <f>H442</f>
        <v>0</v>
      </c>
      <c r="I441" s="79">
        <f t="shared" si="26"/>
        <v>499500</v>
      </c>
      <c r="J441" s="95"/>
    </row>
    <row r="442" spans="2:10" ht="24">
      <c r="B442" s="88" t="s">
        <v>767</v>
      </c>
      <c r="C442" s="77" t="s">
        <v>648</v>
      </c>
      <c r="D442" s="77" t="s">
        <v>639</v>
      </c>
      <c r="E442" s="78" t="s">
        <v>1514</v>
      </c>
      <c r="F442" s="77" t="s">
        <v>973</v>
      </c>
      <c r="G442" s="79">
        <v>499500</v>
      </c>
      <c r="H442" s="79">
        <v>0</v>
      </c>
      <c r="I442" s="79">
        <f t="shared" si="26"/>
        <v>499500</v>
      </c>
      <c r="J442" s="95"/>
    </row>
    <row r="443" spans="2:10" ht="24">
      <c r="B443" s="88" t="s">
        <v>1236</v>
      </c>
      <c r="C443" s="77" t="s">
        <v>648</v>
      </c>
      <c r="D443" s="77" t="s">
        <v>639</v>
      </c>
      <c r="E443" s="78" t="s">
        <v>1237</v>
      </c>
      <c r="F443" s="77"/>
      <c r="G443" s="79">
        <f>G444+G448+G446</f>
        <v>1859854</v>
      </c>
      <c r="H443" s="79">
        <f>H444+H448+H446</f>
        <v>0</v>
      </c>
      <c r="I443" s="79">
        <f t="shared" si="26"/>
        <v>1859854</v>
      </c>
      <c r="J443" s="95"/>
    </row>
    <row r="444" spans="2:10" ht="24">
      <c r="B444" s="88" t="s">
        <v>767</v>
      </c>
      <c r="C444" s="77" t="s">
        <v>648</v>
      </c>
      <c r="D444" s="77" t="s">
        <v>639</v>
      </c>
      <c r="E444" s="78" t="s">
        <v>1237</v>
      </c>
      <c r="F444" s="77" t="s">
        <v>973</v>
      </c>
      <c r="G444" s="79">
        <f>1192400+360100+6000+212600+1532+2112</f>
        <v>1774744</v>
      </c>
      <c r="H444" s="79">
        <v>0</v>
      </c>
      <c r="I444" s="79">
        <f t="shared" si="26"/>
        <v>1774744</v>
      </c>
      <c r="J444" s="95"/>
    </row>
    <row r="445" spans="2:10" ht="24">
      <c r="B445" s="88" t="s">
        <v>1521</v>
      </c>
      <c r="C445" s="77" t="s">
        <v>648</v>
      </c>
      <c r="D445" s="77" t="s">
        <v>639</v>
      </c>
      <c r="E445" s="78" t="s">
        <v>1523</v>
      </c>
      <c r="F445" s="77"/>
      <c r="G445" s="79">
        <f>G446</f>
        <v>85110</v>
      </c>
      <c r="H445" s="79">
        <f>H446</f>
        <v>0</v>
      </c>
      <c r="I445" s="79">
        <f t="shared" si="26"/>
        <v>85110</v>
      </c>
      <c r="J445" s="95"/>
    </row>
    <row r="446" spans="2:10" ht="24">
      <c r="B446" s="88" t="s">
        <v>767</v>
      </c>
      <c r="C446" s="77" t="s">
        <v>648</v>
      </c>
      <c r="D446" s="77" t="s">
        <v>639</v>
      </c>
      <c r="E446" s="78" t="s">
        <v>1523</v>
      </c>
      <c r="F446" s="77" t="s">
        <v>973</v>
      </c>
      <c r="G446" s="79">
        <v>85110</v>
      </c>
      <c r="H446" s="79">
        <v>0</v>
      </c>
      <c r="I446" s="79">
        <f t="shared" si="26"/>
        <v>85110</v>
      </c>
      <c r="J446" s="95"/>
    </row>
    <row r="447" spans="2:10" ht="24" hidden="1">
      <c r="B447" s="88" t="s">
        <v>1370</v>
      </c>
      <c r="C447" s="77" t="s">
        <v>648</v>
      </c>
      <c r="D447" s="77" t="s">
        <v>639</v>
      </c>
      <c r="E447" s="78" t="s">
        <v>1371</v>
      </c>
      <c r="F447" s="77"/>
      <c r="G447" s="79">
        <f>G448</f>
        <v>0</v>
      </c>
      <c r="H447" s="79">
        <f>H448</f>
        <v>0</v>
      </c>
      <c r="I447" s="79">
        <f t="shared" si="26"/>
        <v>0</v>
      </c>
      <c r="J447" s="95"/>
    </row>
    <row r="448" spans="2:10" ht="24" hidden="1">
      <c r="B448" s="88" t="s">
        <v>767</v>
      </c>
      <c r="C448" s="77" t="s">
        <v>648</v>
      </c>
      <c r="D448" s="77" t="s">
        <v>639</v>
      </c>
      <c r="E448" s="78" t="s">
        <v>1371</v>
      </c>
      <c r="F448" s="77" t="s">
        <v>973</v>
      </c>
      <c r="G448" s="79">
        <v>0</v>
      </c>
      <c r="H448" s="79">
        <v>0</v>
      </c>
      <c r="I448" s="79">
        <f t="shared" si="26"/>
        <v>0</v>
      </c>
      <c r="J448" s="95"/>
    </row>
    <row r="449" spans="2:10" ht="24">
      <c r="B449" s="88" t="s">
        <v>1392</v>
      </c>
      <c r="C449" s="77" t="s">
        <v>648</v>
      </c>
      <c r="D449" s="77" t="s">
        <v>639</v>
      </c>
      <c r="E449" s="78" t="s">
        <v>1238</v>
      </c>
      <c r="F449" s="77"/>
      <c r="G449" s="79">
        <f>G450+G452+G454</f>
        <v>5695760.27</v>
      </c>
      <c r="H449" s="79">
        <f>H450+H452+H454</f>
        <v>182473.5</v>
      </c>
      <c r="I449" s="79">
        <f t="shared" si="26"/>
        <v>5878233.77</v>
      </c>
      <c r="J449" s="95"/>
    </row>
    <row r="450" spans="2:10" ht="24">
      <c r="B450" s="88" t="s">
        <v>767</v>
      </c>
      <c r="C450" s="77" t="s">
        <v>648</v>
      </c>
      <c r="D450" s="77" t="s">
        <v>639</v>
      </c>
      <c r="E450" s="78" t="s">
        <v>1238</v>
      </c>
      <c r="F450" s="77" t="s">
        <v>973</v>
      </c>
      <c r="G450" s="79">
        <v>3612956.27</v>
      </c>
      <c r="H450" s="79">
        <v>182473.5</v>
      </c>
      <c r="I450" s="79">
        <f t="shared" si="26"/>
        <v>3795429.77</v>
      </c>
      <c r="J450" s="95"/>
    </row>
    <row r="451" spans="2:10" ht="24">
      <c r="B451" s="88" t="s">
        <v>1521</v>
      </c>
      <c r="C451" s="77" t="s">
        <v>648</v>
      </c>
      <c r="D451" s="77" t="s">
        <v>639</v>
      </c>
      <c r="E451" s="78" t="s">
        <v>1524</v>
      </c>
      <c r="F451" s="77"/>
      <c r="G451" s="79">
        <f>G452</f>
        <v>869004</v>
      </c>
      <c r="H451" s="79">
        <f>H452</f>
        <v>0</v>
      </c>
      <c r="I451" s="79">
        <f t="shared" si="26"/>
        <v>869004</v>
      </c>
      <c r="J451" s="95"/>
    </row>
    <row r="452" spans="2:10" ht="24">
      <c r="B452" s="88" t="s">
        <v>767</v>
      </c>
      <c r="C452" s="77" t="s">
        <v>648</v>
      </c>
      <c r="D452" s="77" t="s">
        <v>639</v>
      </c>
      <c r="E452" s="78" t="s">
        <v>1524</v>
      </c>
      <c r="F452" s="77" t="s">
        <v>973</v>
      </c>
      <c r="G452" s="79">
        <v>869004</v>
      </c>
      <c r="H452" s="79">
        <v>0</v>
      </c>
      <c r="I452" s="79">
        <f t="shared" si="26"/>
        <v>869004</v>
      </c>
      <c r="J452" s="95"/>
    </row>
    <row r="453" spans="2:10" ht="24">
      <c r="B453" s="88" t="s">
        <v>1370</v>
      </c>
      <c r="C453" s="77" t="s">
        <v>648</v>
      </c>
      <c r="D453" s="77" t="s">
        <v>639</v>
      </c>
      <c r="E453" s="78" t="s">
        <v>1393</v>
      </c>
      <c r="F453" s="77"/>
      <c r="G453" s="79">
        <f>G454</f>
        <v>1213800</v>
      </c>
      <c r="H453" s="79">
        <f>H454</f>
        <v>0</v>
      </c>
      <c r="I453" s="79">
        <f t="shared" si="26"/>
        <v>1213800</v>
      </c>
      <c r="J453" s="95"/>
    </row>
    <row r="454" spans="2:10" ht="24">
      <c r="B454" s="88" t="s">
        <v>767</v>
      </c>
      <c r="C454" s="77" t="s">
        <v>648</v>
      </c>
      <c r="D454" s="77" t="s">
        <v>639</v>
      </c>
      <c r="E454" s="78" t="s">
        <v>1393</v>
      </c>
      <c r="F454" s="77" t="s">
        <v>973</v>
      </c>
      <c r="G454" s="79">
        <f>308900+93300+623300+188300</f>
        <v>1213800</v>
      </c>
      <c r="H454" s="79">
        <v>0</v>
      </c>
      <c r="I454" s="79">
        <f t="shared" si="26"/>
        <v>1213800</v>
      </c>
      <c r="J454" s="95"/>
    </row>
    <row r="455" spans="2:10" ht="24">
      <c r="B455" s="88" t="s">
        <v>1239</v>
      </c>
      <c r="C455" s="77" t="s">
        <v>648</v>
      </c>
      <c r="D455" s="77" t="s">
        <v>639</v>
      </c>
      <c r="E455" s="78" t="s">
        <v>1240</v>
      </c>
      <c r="F455" s="77"/>
      <c r="G455" s="79">
        <f>G456</f>
        <v>2388447</v>
      </c>
      <c r="H455" s="79">
        <f>H456</f>
        <v>48980</v>
      </c>
      <c r="I455" s="79">
        <f t="shared" si="26"/>
        <v>2437427</v>
      </c>
      <c r="J455" s="95"/>
    </row>
    <row r="456" spans="2:10" ht="24">
      <c r="B456" s="88" t="s">
        <v>1086</v>
      </c>
      <c r="C456" s="77" t="s">
        <v>648</v>
      </c>
      <c r="D456" s="77" t="s">
        <v>639</v>
      </c>
      <c r="E456" s="78" t="s">
        <v>1241</v>
      </c>
      <c r="F456" s="77"/>
      <c r="G456" s="79">
        <f>G457</f>
        <v>2388447</v>
      </c>
      <c r="H456" s="79">
        <f>H457</f>
        <v>48980</v>
      </c>
      <c r="I456" s="79">
        <f t="shared" si="26"/>
        <v>2437427</v>
      </c>
      <c r="J456" s="95"/>
    </row>
    <row r="457" spans="2:10" ht="24">
      <c r="B457" s="88" t="s">
        <v>767</v>
      </c>
      <c r="C457" s="77" t="s">
        <v>648</v>
      </c>
      <c r="D457" s="77" t="s">
        <v>639</v>
      </c>
      <c r="E457" s="78" t="s">
        <v>1241</v>
      </c>
      <c r="F457" s="77" t="s">
        <v>973</v>
      </c>
      <c r="G457" s="79">
        <v>2388447</v>
      </c>
      <c r="H457" s="79">
        <v>48980</v>
      </c>
      <c r="I457" s="79">
        <f t="shared" si="26"/>
        <v>2437427</v>
      </c>
      <c r="J457" s="95"/>
    </row>
    <row r="458" spans="2:10" ht="36">
      <c r="B458" s="88" t="s">
        <v>1242</v>
      </c>
      <c r="C458" s="77" t="s">
        <v>648</v>
      </c>
      <c r="D458" s="77" t="s">
        <v>639</v>
      </c>
      <c r="E458" s="78" t="s">
        <v>1243</v>
      </c>
      <c r="F458" s="77"/>
      <c r="G458" s="79">
        <f>G459</f>
        <v>2340615</v>
      </c>
      <c r="H458" s="79">
        <f>H459</f>
        <v>0</v>
      </c>
      <c r="I458" s="79">
        <f t="shared" si="26"/>
        <v>2340615</v>
      </c>
      <c r="J458" s="95"/>
    </row>
    <row r="459" spans="2:10" ht="24">
      <c r="B459" s="88" t="s">
        <v>767</v>
      </c>
      <c r="C459" s="77" t="s">
        <v>648</v>
      </c>
      <c r="D459" s="77" t="s">
        <v>639</v>
      </c>
      <c r="E459" s="78" t="s">
        <v>1243</v>
      </c>
      <c r="F459" s="77" t="s">
        <v>973</v>
      </c>
      <c r="G459" s="79">
        <v>2340615</v>
      </c>
      <c r="H459" s="79">
        <v>0</v>
      </c>
      <c r="I459" s="79">
        <f t="shared" si="26"/>
        <v>2340615</v>
      </c>
      <c r="J459" s="95"/>
    </row>
    <row r="460" spans="2:10" ht="24">
      <c r="B460" s="88" t="s">
        <v>1394</v>
      </c>
      <c r="C460" s="77" t="s">
        <v>648</v>
      </c>
      <c r="D460" s="77" t="s">
        <v>639</v>
      </c>
      <c r="E460" s="78" t="s">
        <v>1395</v>
      </c>
      <c r="F460" s="77"/>
      <c r="G460" s="79">
        <f>G461</f>
        <v>78000</v>
      </c>
      <c r="H460" s="79">
        <f>H461</f>
        <v>0</v>
      </c>
      <c r="I460" s="79">
        <f t="shared" si="26"/>
        <v>78000</v>
      </c>
      <c r="J460" s="95"/>
    </row>
    <row r="461" spans="2:10" ht="24">
      <c r="B461" s="88" t="s">
        <v>767</v>
      </c>
      <c r="C461" s="77" t="s">
        <v>648</v>
      </c>
      <c r="D461" s="77" t="s">
        <v>639</v>
      </c>
      <c r="E461" s="78" t="s">
        <v>1395</v>
      </c>
      <c r="F461" s="77" t="s">
        <v>973</v>
      </c>
      <c r="G461" s="79">
        <v>78000</v>
      </c>
      <c r="H461" s="79">
        <v>0</v>
      </c>
      <c r="I461" s="79">
        <f t="shared" si="26"/>
        <v>78000</v>
      </c>
      <c r="J461" s="95"/>
    </row>
    <row r="462" spans="2:10" ht="36">
      <c r="B462" s="88" t="s">
        <v>1588</v>
      </c>
      <c r="C462" s="77" t="s">
        <v>648</v>
      </c>
      <c r="D462" s="77" t="s">
        <v>639</v>
      </c>
      <c r="E462" s="78" t="s">
        <v>1587</v>
      </c>
      <c r="F462" s="77"/>
      <c r="G462" s="79">
        <f>G463</f>
        <v>0</v>
      </c>
      <c r="H462" s="79">
        <f>H463</f>
        <v>128269</v>
      </c>
      <c r="I462" s="79">
        <f t="shared" si="26"/>
        <v>128269</v>
      </c>
      <c r="J462" s="95"/>
    </row>
    <row r="463" spans="2:10" ht="24">
      <c r="B463" s="88" t="s">
        <v>767</v>
      </c>
      <c r="C463" s="77" t="s">
        <v>648</v>
      </c>
      <c r="D463" s="77" t="s">
        <v>639</v>
      </c>
      <c r="E463" s="78" t="s">
        <v>1587</v>
      </c>
      <c r="F463" s="77" t="s">
        <v>973</v>
      </c>
      <c r="G463" s="79">
        <v>0</v>
      </c>
      <c r="H463" s="79">
        <v>128269</v>
      </c>
      <c r="I463" s="79">
        <f t="shared" si="26"/>
        <v>128269</v>
      </c>
      <c r="J463" s="95"/>
    </row>
    <row r="464" spans="2:10" ht="36">
      <c r="B464" s="88" t="s">
        <v>1566</v>
      </c>
      <c r="C464" s="77" t="s">
        <v>648</v>
      </c>
      <c r="D464" s="77" t="s">
        <v>639</v>
      </c>
      <c r="E464" s="78" t="s">
        <v>1570</v>
      </c>
      <c r="F464" s="77"/>
      <c r="G464" s="79">
        <f>G465</f>
        <v>304719</v>
      </c>
      <c r="H464" s="79">
        <f>H465</f>
        <v>100000</v>
      </c>
      <c r="I464" s="79">
        <f t="shared" si="26"/>
        <v>404719</v>
      </c>
      <c r="J464" s="95"/>
    </row>
    <row r="465" spans="2:10" ht="24">
      <c r="B465" s="88" t="s">
        <v>767</v>
      </c>
      <c r="C465" s="77" t="s">
        <v>648</v>
      </c>
      <c r="D465" s="77" t="s">
        <v>639</v>
      </c>
      <c r="E465" s="78" t="s">
        <v>1570</v>
      </c>
      <c r="F465" s="77" t="s">
        <v>973</v>
      </c>
      <c r="G465" s="79">
        <v>304719</v>
      </c>
      <c r="H465" s="79">
        <v>100000</v>
      </c>
      <c r="I465" s="79">
        <f t="shared" si="26"/>
        <v>404719</v>
      </c>
      <c r="J465" s="95"/>
    </row>
    <row r="466" spans="2:10" ht="12.75">
      <c r="B466" s="88" t="s">
        <v>1567</v>
      </c>
      <c r="C466" s="77" t="s">
        <v>648</v>
      </c>
      <c r="D466" s="77" t="s">
        <v>639</v>
      </c>
      <c r="E466" s="78" t="s">
        <v>1571</v>
      </c>
      <c r="F466" s="77"/>
      <c r="G466" s="79">
        <f>G467</f>
        <v>405844</v>
      </c>
      <c r="H466" s="79">
        <f>H467</f>
        <v>0</v>
      </c>
      <c r="I466" s="79">
        <f t="shared" si="26"/>
        <v>405844</v>
      </c>
      <c r="J466" s="95"/>
    </row>
    <row r="467" spans="2:10" ht="24">
      <c r="B467" s="88" t="s">
        <v>767</v>
      </c>
      <c r="C467" s="77" t="s">
        <v>648</v>
      </c>
      <c r="D467" s="77" t="s">
        <v>639</v>
      </c>
      <c r="E467" s="78" t="s">
        <v>1571</v>
      </c>
      <c r="F467" s="77" t="s">
        <v>973</v>
      </c>
      <c r="G467" s="79">
        <v>405844</v>
      </c>
      <c r="H467" s="79">
        <v>0</v>
      </c>
      <c r="I467" s="79">
        <f t="shared" si="26"/>
        <v>405844</v>
      </c>
      <c r="J467" s="95"/>
    </row>
    <row r="468" spans="2:10" ht="36">
      <c r="B468" s="88" t="s">
        <v>1568</v>
      </c>
      <c r="C468" s="77" t="s">
        <v>648</v>
      </c>
      <c r="D468" s="77" t="s">
        <v>639</v>
      </c>
      <c r="E468" s="78" t="s">
        <v>1572</v>
      </c>
      <c r="F468" s="77"/>
      <c r="G468" s="79">
        <f>G469</f>
        <v>2793888</v>
      </c>
      <c r="H468" s="79">
        <f>H469</f>
        <v>0</v>
      </c>
      <c r="I468" s="79">
        <f t="shared" si="26"/>
        <v>2793888</v>
      </c>
      <c r="J468" s="95"/>
    </row>
    <row r="469" spans="2:10" ht="24">
      <c r="B469" s="88" t="s">
        <v>1569</v>
      </c>
      <c r="C469" s="77" t="s">
        <v>648</v>
      </c>
      <c r="D469" s="77" t="s">
        <v>639</v>
      </c>
      <c r="E469" s="78" t="s">
        <v>1573</v>
      </c>
      <c r="F469" s="77"/>
      <c r="G469" s="79">
        <f>G470</f>
        <v>2793888</v>
      </c>
      <c r="H469" s="79">
        <f>H470</f>
        <v>0</v>
      </c>
      <c r="I469" s="79">
        <f t="shared" si="26"/>
        <v>2793888</v>
      </c>
      <c r="J469" s="95"/>
    </row>
    <row r="470" spans="2:10" ht="24">
      <c r="B470" s="88" t="s">
        <v>767</v>
      </c>
      <c r="C470" s="77" t="s">
        <v>648</v>
      </c>
      <c r="D470" s="77" t="s">
        <v>639</v>
      </c>
      <c r="E470" s="78" t="s">
        <v>1573</v>
      </c>
      <c r="F470" s="77" t="s">
        <v>973</v>
      </c>
      <c r="G470" s="79">
        <v>2793888</v>
      </c>
      <c r="H470" s="79">
        <v>0</v>
      </c>
      <c r="I470" s="79">
        <f t="shared" si="26"/>
        <v>2793888</v>
      </c>
      <c r="J470" s="95"/>
    </row>
    <row r="471" spans="2:10" ht="24">
      <c r="B471" s="88" t="s">
        <v>1434</v>
      </c>
      <c r="C471" s="77" t="s">
        <v>648</v>
      </c>
      <c r="D471" s="77" t="s">
        <v>639</v>
      </c>
      <c r="E471" s="78" t="s">
        <v>1420</v>
      </c>
      <c r="F471" s="77"/>
      <c r="G471" s="79">
        <f>G472</f>
        <v>26216</v>
      </c>
      <c r="H471" s="79">
        <f>H472</f>
        <v>0</v>
      </c>
      <c r="I471" s="79">
        <f t="shared" si="26"/>
        <v>26216</v>
      </c>
      <c r="J471" s="95"/>
    </row>
    <row r="472" spans="2:10" ht="12.75">
      <c r="B472" s="88" t="s">
        <v>1435</v>
      </c>
      <c r="C472" s="77" t="s">
        <v>648</v>
      </c>
      <c r="D472" s="77" t="s">
        <v>639</v>
      </c>
      <c r="E472" s="78" t="s">
        <v>1421</v>
      </c>
      <c r="F472" s="77"/>
      <c r="G472" s="79">
        <f>G473+G475</f>
        <v>26216</v>
      </c>
      <c r="H472" s="79">
        <f>H473+H475</f>
        <v>0</v>
      </c>
      <c r="I472" s="79">
        <f t="shared" si="26"/>
        <v>26216</v>
      </c>
      <c r="J472" s="95"/>
    </row>
    <row r="473" spans="2:10" ht="12.75">
      <c r="B473" s="88" t="s">
        <v>1426</v>
      </c>
      <c r="C473" s="77" t="s">
        <v>648</v>
      </c>
      <c r="D473" s="77" t="s">
        <v>639</v>
      </c>
      <c r="E473" s="78" t="s">
        <v>1422</v>
      </c>
      <c r="F473" s="77"/>
      <c r="G473" s="79">
        <f>G474</f>
        <v>10800</v>
      </c>
      <c r="H473" s="79">
        <f>H474</f>
        <v>0</v>
      </c>
      <c r="I473" s="79">
        <f t="shared" si="26"/>
        <v>10800</v>
      </c>
      <c r="J473" s="95"/>
    </row>
    <row r="474" spans="2:10" ht="24">
      <c r="B474" s="88" t="s">
        <v>767</v>
      </c>
      <c r="C474" s="77" t="s">
        <v>648</v>
      </c>
      <c r="D474" s="77" t="s">
        <v>639</v>
      </c>
      <c r="E474" s="78" t="s">
        <v>1422</v>
      </c>
      <c r="F474" s="77" t="s">
        <v>973</v>
      </c>
      <c r="G474" s="79">
        <v>10800</v>
      </c>
      <c r="H474" s="79">
        <v>0</v>
      </c>
      <c r="I474" s="79">
        <f t="shared" si="26"/>
        <v>10800</v>
      </c>
      <c r="J474" s="95"/>
    </row>
    <row r="475" spans="2:10" ht="26.25" customHeight="1">
      <c r="B475" s="88" t="s">
        <v>1427</v>
      </c>
      <c r="C475" s="77" t="s">
        <v>648</v>
      </c>
      <c r="D475" s="77" t="s">
        <v>639</v>
      </c>
      <c r="E475" s="78" t="s">
        <v>1423</v>
      </c>
      <c r="F475" s="77"/>
      <c r="G475" s="79">
        <f>G476</f>
        <v>15416</v>
      </c>
      <c r="H475" s="79">
        <f>H476</f>
        <v>0</v>
      </c>
      <c r="I475" s="79">
        <f t="shared" si="26"/>
        <v>15416</v>
      </c>
      <c r="J475" s="95"/>
    </row>
    <row r="476" spans="2:10" ht="24">
      <c r="B476" s="88" t="s">
        <v>767</v>
      </c>
      <c r="C476" s="77" t="s">
        <v>648</v>
      </c>
      <c r="D476" s="77" t="s">
        <v>639</v>
      </c>
      <c r="E476" s="78" t="s">
        <v>1525</v>
      </c>
      <c r="F476" s="77" t="s">
        <v>973</v>
      </c>
      <c r="G476" s="79">
        <v>15416</v>
      </c>
      <c r="H476" s="79">
        <v>0</v>
      </c>
      <c r="I476" s="79">
        <f t="shared" si="26"/>
        <v>15416</v>
      </c>
      <c r="J476" s="95"/>
    </row>
    <row r="477" spans="2:10" ht="24">
      <c r="B477" s="88" t="s">
        <v>1244</v>
      </c>
      <c r="C477" s="77" t="s">
        <v>648</v>
      </c>
      <c r="D477" s="77" t="s">
        <v>639</v>
      </c>
      <c r="E477" s="78" t="s">
        <v>1245</v>
      </c>
      <c r="F477" s="77"/>
      <c r="G477" s="79">
        <f>G478</f>
        <v>8173048.42</v>
      </c>
      <c r="H477" s="79">
        <f>H478</f>
        <v>675980</v>
      </c>
      <c r="I477" s="79">
        <f t="shared" si="26"/>
        <v>8849028.42</v>
      </c>
      <c r="J477" s="95"/>
    </row>
    <row r="478" spans="2:10" ht="12.75">
      <c r="B478" s="88" t="s">
        <v>1356</v>
      </c>
      <c r="C478" s="77" t="s">
        <v>648</v>
      </c>
      <c r="D478" s="77" t="s">
        <v>639</v>
      </c>
      <c r="E478" s="78" t="s">
        <v>1357</v>
      </c>
      <c r="F478" s="77"/>
      <c r="G478" s="79">
        <f>G479+G483+G481</f>
        <v>8173048.42</v>
      </c>
      <c r="H478" s="79">
        <f>H479+H483+H481</f>
        <v>675980</v>
      </c>
      <c r="I478" s="79">
        <f t="shared" si="26"/>
        <v>8849028.42</v>
      </c>
      <c r="J478" s="95"/>
    </row>
    <row r="479" spans="2:10" ht="24">
      <c r="B479" s="88" t="s">
        <v>1396</v>
      </c>
      <c r="C479" s="77" t="s">
        <v>648</v>
      </c>
      <c r="D479" s="77" t="s">
        <v>639</v>
      </c>
      <c r="E479" s="78" t="s">
        <v>1397</v>
      </c>
      <c r="F479" s="77"/>
      <c r="G479" s="79">
        <f>G480</f>
        <v>6081268.42</v>
      </c>
      <c r="H479" s="79">
        <f>H480</f>
        <v>479919</v>
      </c>
      <c r="I479" s="79">
        <f t="shared" si="26"/>
        <v>6561187.42</v>
      </c>
      <c r="J479" s="95"/>
    </row>
    <row r="480" spans="2:10" ht="24">
      <c r="B480" s="88" t="s">
        <v>767</v>
      </c>
      <c r="C480" s="77" t="s">
        <v>648</v>
      </c>
      <c r="D480" s="77" t="s">
        <v>639</v>
      </c>
      <c r="E480" s="78" t="s">
        <v>1397</v>
      </c>
      <c r="F480" s="77" t="s">
        <v>973</v>
      </c>
      <c r="G480" s="79">
        <v>6081268.42</v>
      </c>
      <c r="H480" s="79">
        <v>479919</v>
      </c>
      <c r="I480" s="79">
        <f t="shared" si="26"/>
        <v>6561187.42</v>
      </c>
      <c r="J480" s="95"/>
    </row>
    <row r="481" spans="2:10" ht="24">
      <c r="B481" s="88" t="s">
        <v>1521</v>
      </c>
      <c r="C481" s="77" t="s">
        <v>648</v>
      </c>
      <c r="D481" s="77" t="s">
        <v>639</v>
      </c>
      <c r="E481" s="78" t="s">
        <v>1545</v>
      </c>
      <c r="F481" s="77"/>
      <c r="G481" s="79">
        <f>G482</f>
        <v>573980</v>
      </c>
      <c r="H481" s="79">
        <f>H482</f>
        <v>196061</v>
      </c>
      <c r="I481" s="79">
        <f>G481+H481</f>
        <v>770041</v>
      </c>
      <c r="J481" s="95"/>
    </row>
    <row r="482" spans="2:10" ht="24">
      <c r="B482" s="88" t="s">
        <v>767</v>
      </c>
      <c r="C482" s="77" t="s">
        <v>648</v>
      </c>
      <c r="D482" s="77" t="s">
        <v>639</v>
      </c>
      <c r="E482" s="78" t="s">
        <v>1545</v>
      </c>
      <c r="F482" s="77" t="s">
        <v>973</v>
      </c>
      <c r="G482" s="79">
        <v>573980</v>
      </c>
      <c r="H482" s="79">
        <v>196061</v>
      </c>
      <c r="I482" s="79">
        <f>G482+H482</f>
        <v>770041</v>
      </c>
      <c r="J482" s="95"/>
    </row>
    <row r="483" spans="2:10" ht="24">
      <c r="B483" s="88" t="s">
        <v>1370</v>
      </c>
      <c r="C483" s="77" t="s">
        <v>648</v>
      </c>
      <c r="D483" s="77" t="s">
        <v>639</v>
      </c>
      <c r="E483" s="78" t="s">
        <v>1398</v>
      </c>
      <c r="F483" s="77"/>
      <c r="G483" s="79">
        <f>G484</f>
        <v>1517800</v>
      </c>
      <c r="H483" s="79">
        <f>H484</f>
        <v>0</v>
      </c>
      <c r="I483" s="79">
        <f t="shared" si="26"/>
        <v>1517800</v>
      </c>
      <c r="J483" s="95"/>
    </row>
    <row r="484" spans="2:10" ht="24">
      <c r="B484" s="88" t="s">
        <v>767</v>
      </c>
      <c r="C484" s="77" t="s">
        <v>648</v>
      </c>
      <c r="D484" s="77" t="s">
        <v>639</v>
      </c>
      <c r="E484" s="78" t="s">
        <v>1398</v>
      </c>
      <c r="F484" s="77" t="s">
        <v>973</v>
      </c>
      <c r="G484" s="79">
        <f>1165700+352100</f>
        <v>1517800</v>
      </c>
      <c r="H484" s="79">
        <v>0</v>
      </c>
      <c r="I484" s="79">
        <f t="shared" si="26"/>
        <v>1517800</v>
      </c>
      <c r="J484" s="95"/>
    </row>
    <row r="485" spans="2:10" s="129" customFormat="1" ht="12.75">
      <c r="B485" s="121" t="s">
        <v>1419</v>
      </c>
      <c r="C485" s="117" t="s">
        <v>648</v>
      </c>
      <c r="D485" s="122" t="s">
        <v>648</v>
      </c>
      <c r="E485" s="122"/>
      <c r="F485" s="117"/>
      <c r="G485" s="123">
        <f>G486</f>
        <v>1666788.8399999999</v>
      </c>
      <c r="H485" s="123">
        <f>H486</f>
        <v>36000</v>
      </c>
      <c r="I485" s="123">
        <f aca="true" t="shared" si="29" ref="I485:I583">G485+H485</f>
        <v>1702788.8399999999</v>
      </c>
      <c r="J485" s="128"/>
    </row>
    <row r="486" spans="2:9" ht="25.5" customHeight="1">
      <c r="B486" s="88" t="s">
        <v>1244</v>
      </c>
      <c r="C486" s="77" t="s">
        <v>648</v>
      </c>
      <c r="D486" s="78" t="s">
        <v>648</v>
      </c>
      <c r="E486" s="78" t="s">
        <v>1245</v>
      </c>
      <c r="F486" s="77"/>
      <c r="G486" s="79">
        <f>G487</f>
        <v>1666788.8399999999</v>
      </c>
      <c r="H486" s="79">
        <f>H487</f>
        <v>36000</v>
      </c>
      <c r="I486" s="79">
        <f t="shared" si="29"/>
        <v>1702788.8399999999</v>
      </c>
    </row>
    <row r="487" spans="2:9" ht="12.75">
      <c r="B487" s="88" t="s">
        <v>1246</v>
      </c>
      <c r="C487" s="77" t="s">
        <v>648</v>
      </c>
      <c r="D487" s="78" t="s">
        <v>648</v>
      </c>
      <c r="E487" s="78" t="s">
        <v>1247</v>
      </c>
      <c r="F487" s="77"/>
      <c r="G487" s="79">
        <f>G494+G488+G490</f>
        <v>1666788.8399999999</v>
      </c>
      <c r="H487" s="79">
        <f>H494+H488+H490</f>
        <v>36000</v>
      </c>
      <c r="I487" s="79">
        <f t="shared" si="29"/>
        <v>1702788.8399999999</v>
      </c>
    </row>
    <row r="488" spans="2:9" ht="24">
      <c r="B488" s="88" t="s">
        <v>861</v>
      </c>
      <c r="C488" s="77" t="s">
        <v>648</v>
      </c>
      <c r="D488" s="77" t="s">
        <v>648</v>
      </c>
      <c r="E488" s="77" t="s">
        <v>1500</v>
      </c>
      <c r="F488" s="77"/>
      <c r="G488" s="79">
        <f>G489</f>
        <v>7500</v>
      </c>
      <c r="H488" s="79">
        <f>H489</f>
        <v>36000</v>
      </c>
      <c r="I488" s="79">
        <f t="shared" si="29"/>
        <v>43500</v>
      </c>
    </row>
    <row r="489" spans="2:9" ht="12.75">
      <c r="B489" s="88" t="s">
        <v>771</v>
      </c>
      <c r="C489" s="77" t="s">
        <v>648</v>
      </c>
      <c r="D489" s="77" t="s">
        <v>648</v>
      </c>
      <c r="E489" s="77" t="s">
        <v>1500</v>
      </c>
      <c r="F489" s="77" t="s">
        <v>997</v>
      </c>
      <c r="G489" s="79">
        <v>7500</v>
      </c>
      <c r="H489" s="79">
        <f>6000+30000</f>
        <v>36000</v>
      </c>
      <c r="I489" s="79">
        <f t="shared" si="29"/>
        <v>43500</v>
      </c>
    </row>
    <row r="490" spans="2:9" ht="24">
      <c r="B490" s="88" t="s">
        <v>1499</v>
      </c>
      <c r="C490" s="77" t="s">
        <v>648</v>
      </c>
      <c r="D490" s="77" t="s">
        <v>648</v>
      </c>
      <c r="E490" s="77" t="s">
        <v>1501</v>
      </c>
      <c r="F490" s="77"/>
      <c r="G490" s="79">
        <f>G492+G493+G491</f>
        <v>72500</v>
      </c>
      <c r="H490" s="79">
        <f>H492+H493+H491</f>
        <v>0</v>
      </c>
      <c r="I490" s="79">
        <f t="shared" si="29"/>
        <v>72500</v>
      </c>
    </row>
    <row r="491" spans="2:9" ht="36">
      <c r="B491" s="88" t="s">
        <v>765</v>
      </c>
      <c r="C491" s="77" t="s">
        <v>648</v>
      </c>
      <c r="D491" s="77" t="s">
        <v>648</v>
      </c>
      <c r="E491" s="77" t="s">
        <v>1501</v>
      </c>
      <c r="F491" s="77" t="s">
        <v>733</v>
      </c>
      <c r="G491" s="79">
        <v>6900</v>
      </c>
      <c r="H491" s="79">
        <v>0</v>
      </c>
      <c r="I491" s="79">
        <f t="shared" si="29"/>
        <v>6900</v>
      </c>
    </row>
    <row r="492" spans="2:9" ht="24">
      <c r="B492" s="88" t="s">
        <v>766</v>
      </c>
      <c r="C492" s="77" t="s">
        <v>648</v>
      </c>
      <c r="D492" s="77" t="s">
        <v>648</v>
      </c>
      <c r="E492" s="77" t="s">
        <v>1501</v>
      </c>
      <c r="F492" s="77" t="s">
        <v>971</v>
      </c>
      <c r="G492" s="79">
        <v>50600</v>
      </c>
      <c r="H492" s="79">
        <v>0</v>
      </c>
      <c r="I492" s="79">
        <f t="shared" si="29"/>
        <v>50600</v>
      </c>
    </row>
    <row r="493" spans="2:9" ht="12.75">
      <c r="B493" s="88" t="s">
        <v>771</v>
      </c>
      <c r="C493" s="77" t="s">
        <v>648</v>
      </c>
      <c r="D493" s="77" t="s">
        <v>648</v>
      </c>
      <c r="E493" s="77" t="s">
        <v>1501</v>
      </c>
      <c r="F493" s="77" t="s">
        <v>997</v>
      </c>
      <c r="G493" s="79">
        <v>15000</v>
      </c>
      <c r="H493" s="79">
        <v>0</v>
      </c>
      <c r="I493" s="79">
        <f t="shared" si="29"/>
        <v>15000</v>
      </c>
    </row>
    <row r="494" spans="2:9" ht="12.75">
      <c r="B494" s="88" t="s">
        <v>1248</v>
      </c>
      <c r="C494" s="77" t="s">
        <v>648</v>
      </c>
      <c r="D494" s="78" t="s">
        <v>648</v>
      </c>
      <c r="E494" s="78" t="s">
        <v>1249</v>
      </c>
      <c r="F494" s="77"/>
      <c r="G494" s="79">
        <f>G495</f>
        <v>1586788.8399999999</v>
      </c>
      <c r="H494" s="79">
        <f>H495</f>
        <v>0</v>
      </c>
      <c r="I494" s="79">
        <f t="shared" si="29"/>
        <v>1586788.8399999999</v>
      </c>
    </row>
    <row r="495" spans="2:9" ht="24">
      <c r="B495" s="88" t="s">
        <v>1250</v>
      </c>
      <c r="C495" s="77" t="s">
        <v>648</v>
      </c>
      <c r="D495" s="78" t="s">
        <v>648</v>
      </c>
      <c r="E495" s="78" t="s">
        <v>1251</v>
      </c>
      <c r="F495" s="77"/>
      <c r="G495" s="79">
        <f>G496+G497</f>
        <v>1586788.8399999999</v>
      </c>
      <c r="H495" s="79">
        <f>H496+H497</f>
        <v>0</v>
      </c>
      <c r="I495" s="79">
        <f t="shared" si="29"/>
        <v>1586788.8399999999</v>
      </c>
    </row>
    <row r="496" spans="2:9" ht="12.75">
      <c r="B496" s="88" t="s">
        <v>771</v>
      </c>
      <c r="C496" s="77" t="s">
        <v>648</v>
      </c>
      <c r="D496" s="78" t="s">
        <v>648</v>
      </c>
      <c r="E496" s="78" t="s">
        <v>1251</v>
      </c>
      <c r="F496" s="77" t="s">
        <v>997</v>
      </c>
      <c r="G496" s="79">
        <v>957586.84</v>
      </c>
      <c r="H496" s="79">
        <v>0</v>
      </c>
      <c r="I496" s="79">
        <f t="shared" si="29"/>
        <v>957586.84</v>
      </c>
    </row>
    <row r="497" spans="2:9" ht="24">
      <c r="B497" s="88" t="s">
        <v>767</v>
      </c>
      <c r="C497" s="77" t="s">
        <v>648</v>
      </c>
      <c r="D497" s="78" t="s">
        <v>648</v>
      </c>
      <c r="E497" s="78" t="s">
        <v>1251</v>
      </c>
      <c r="F497" s="77" t="s">
        <v>973</v>
      </c>
      <c r="G497" s="79">
        <v>629202</v>
      </c>
      <c r="H497" s="79">
        <v>0</v>
      </c>
      <c r="I497" s="79">
        <f t="shared" si="29"/>
        <v>629202</v>
      </c>
    </row>
    <row r="498" spans="2:10" s="127" customFormat="1" ht="12.75">
      <c r="B498" s="121" t="s">
        <v>553</v>
      </c>
      <c r="C498" s="117" t="s">
        <v>648</v>
      </c>
      <c r="D498" s="122" t="s">
        <v>644</v>
      </c>
      <c r="E498" s="122"/>
      <c r="F498" s="117"/>
      <c r="G498" s="123">
        <f>G499+G519</f>
        <v>22379771.85</v>
      </c>
      <c r="H498" s="123">
        <f>H499+H519</f>
        <v>960400</v>
      </c>
      <c r="I498" s="123">
        <f t="shared" si="29"/>
        <v>23340171.85</v>
      </c>
      <c r="J498" s="129"/>
    </row>
    <row r="499" spans="2:9" ht="24">
      <c r="B499" s="88" t="s">
        <v>1206</v>
      </c>
      <c r="C499" s="77" t="s">
        <v>648</v>
      </c>
      <c r="D499" s="78" t="s">
        <v>644</v>
      </c>
      <c r="E499" s="78" t="s">
        <v>1207</v>
      </c>
      <c r="F499" s="77"/>
      <c r="G499" s="79">
        <f>G500</f>
        <v>22377971.85</v>
      </c>
      <c r="H499" s="79">
        <f>H500</f>
        <v>960400</v>
      </c>
      <c r="I499" s="79">
        <f t="shared" si="29"/>
        <v>23338371.85</v>
      </c>
    </row>
    <row r="500" spans="2:9" ht="36">
      <c r="B500" s="88" t="s">
        <v>1432</v>
      </c>
      <c r="C500" s="77" t="s">
        <v>648</v>
      </c>
      <c r="D500" s="78" t="s">
        <v>644</v>
      </c>
      <c r="E500" s="78" t="s">
        <v>1252</v>
      </c>
      <c r="F500" s="77"/>
      <c r="G500" s="79">
        <f>G501+G508+G515</f>
        <v>22377971.85</v>
      </c>
      <c r="H500" s="79">
        <f>H501+H508+H515</f>
        <v>960400</v>
      </c>
      <c r="I500" s="79">
        <f t="shared" si="29"/>
        <v>23338371.85</v>
      </c>
    </row>
    <row r="501" spans="2:9" ht="36">
      <c r="B501" s="88" t="s">
        <v>1253</v>
      </c>
      <c r="C501" s="77" t="s">
        <v>648</v>
      </c>
      <c r="D501" s="78" t="s">
        <v>644</v>
      </c>
      <c r="E501" s="78" t="s">
        <v>1254</v>
      </c>
      <c r="F501" s="77"/>
      <c r="G501" s="79">
        <f>G502+G504</f>
        <v>6785144.78</v>
      </c>
      <c r="H501" s="79">
        <f>H502+H504</f>
        <v>-134064</v>
      </c>
      <c r="I501" s="79">
        <f t="shared" si="29"/>
        <v>6651080.78</v>
      </c>
    </row>
    <row r="502" spans="2:9" ht="12.75">
      <c r="B502" s="88" t="s">
        <v>879</v>
      </c>
      <c r="C502" s="77" t="s">
        <v>648</v>
      </c>
      <c r="D502" s="78" t="s">
        <v>644</v>
      </c>
      <c r="E502" s="78" t="s">
        <v>1399</v>
      </c>
      <c r="F502" s="77"/>
      <c r="G502" s="79">
        <f>G503</f>
        <v>930770</v>
      </c>
      <c r="H502" s="79">
        <f>H503</f>
        <v>0</v>
      </c>
      <c r="I502" s="79">
        <f t="shared" si="29"/>
        <v>930770</v>
      </c>
    </row>
    <row r="503" spans="2:9" ht="36">
      <c r="B503" s="88" t="s">
        <v>765</v>
      </c>
      <c r="C503" s="77" t="s">
        <v>648</v>
      </c>
      <c r="D503" s="78" t="s">
        <v>644</v>
      </c>
      <c r="E503" s="78" t="s">
        <v>1399</v>
      </c>
      <c r="F503" s="77" t="s">
        <v>733</v>
      </c>
      <c r="G503" s="79">
        <v>930770</v>
      </c>
      <c r="H503" s="79">
        <v>0</v>
      </c>
      <c r="I503" s="79">
        <f t="shared" si="29"/>
        <v>930770</v>
      </c>
    </row>
    <row r="504" spans="2:9" ht="12.75">
      <c r="B504" s="88" t="s">
        <v>1107</v>
      </c>
      <c r="C504" s="77" t="s">
        <v>648</v>
      </c>
      <c r="D504" s="78" t="s">
        <v>644</v>
      </c>
      <c r="E504" s="78" t="s">
        <v>1400</v>
      </c>
      <c r="F504" s="77"/>
      <c r="G504" s="79">
        <f>G505+G506+G507</f>
        <v>5854374.78</v>
      </c>
      <c r="H504" s="79">
        <f>H505+H506+H507</f>
        <v>-134064</v>
      </c>
      <c r="I504" s="79">
        <f t="shared" si="29"/>
        <v>5720310.78</v>
      </c>
    </row>
    <row r="505" spans="2:9" ht="36">
      <c r="B505" s="88" t="s">
        <v>765</v>
      </c>
      <c r="C505" s="77" t="s">
        <v>648</v>
      </c>
      <c r="D505" s="78" t="s">
        <v>644</v>
      </c>
      <c r="E505" s="78" t="s">
        <v>1400</v>
      </c>
      <c r="F505" s="77" t="s">
        <v>733</v>
      </c>
      <c r="G505" s="79">
        <v>5770245.99</v>
      </c>
      <c r="H505" s="79">
        <f>-102968-31096</f>
        <v>-134064</v>
      </c>
      <c r="I505" s="79">
        <f t="shared" si="29"/>
        <v>5636181.99</v>
      </c>
    </row>
    <row r="506" spans="2:9" ht="24">
      <c r="B506" s="88" t="s">
        <v>766</v>
      </c>
      <c r="C506" s="77" t="s">
        <v>648</v>
      </c>
      <c r="D506" s="78" t="s">
        <v>644</v>
      </c>
      <c r="E506" s="78" t="s">
        <v>1400</v>
      </c>
      <c r="F506" s="77" t="s">
        <v>971</v>
      </c>
      <c r="G506" s="79">
        <v>27811.5</v>
      </c>
      <c r="H506" s="79">
        <v>0</v>
      </c>
      <c r="I506" s="79">
        <f t="shared" si="29"/>
        <v>27811.5</v>
      </c>
    </row>
    <row r="507" spans="2:9" ht="12.75">
      <c r="B507" s="88" t="s">
        <v>769</v>
      </c>
      <c r="C507" s="77" t="s">
        <v>648</v>
      </c>
      <c r="D507" s="78" t="s">
        <v>644</v>
      </c>
      <c r="E507" s="78" t="s">
        <v>1400</v>
      </c>
      <c r="F507" s="77" t="s">
        <v>967</v>
      </c>
      <c r="G507" s="79">
        <v>56317.29</v>
      </c>
      <c r="H507" s="79">
        <v>0</v>
      </c>
      <c r="I507" s="79">
        <f t="shared" si="29"/>
        <v>56317.29</v>
      </c>
    </row>
    <row r="508" spans="2:9" ht="26.25" customHeight="1">
      <c r="B508" s="88" t="s">
        <v>1255</v>
      </c>
      <c r="C508" s="77" t="s">
        <v>648</v>
      </c>
      <c r="D508" s="78" t="s">
        <v>644</v>
      </c>
      <c r="E508" s="78" t="s">
        <v>1256</v>
      </c>
      <c r="F508" s="77"/>
      <c r="G508" s="79">
        <f>G509+G513</f>
        <v>15392827.07</v>
      </c>
      <c r="H508" s="79">
        <f>H509+H513</f>
        <v>974464</v>
      </c>
      <c r="I508" s="79">
        <f t="shared" si="29"/>
        <v>16367291.07</v>
      </c>
    </row>
    <row r="509" spans="2:9" ht="36">
      <c r="B509" s="88" t="s">
        <v>1257</v>
      </c>
      <c r="C509" s="77" t="s">
        <v>648</v>
      </c>
      <c r="D509" s="78" t="s">
        <v>644</v>
      </c>
      <c r="E509" s="78" t="s">
        <v>1401</v>
      </c>
      <c r="F509" s="77"/>
      <c r="G509" s="79">
        <f>G510+G511+G512</f>
        <v>9581752.07</v>
      </c>
      <c r="H509" s="79">
        <f>H510+H511+H512</f>
        <v>974464</v>
      </c>
      <c r="I509" s="79">
        <f t="shared" si="29"/>
        <v>10556216.07</v>
      </c>
    </row>
    <row r="510" spans="2:9" ht="36">
      <c r="B510" s="88" t="s">
        <v>765</v>
      </c>
      <c r="C510" s="77" t="s">
        <v>648</v>
      </c>
      <c r="D510" s="78" t="s">
        <v>644</v>
      </c>
      <c r="E510" s="78" t="s">
        <v>1401</v>
      </c>
      <c r="F510" s="77" t="s">
        <v>733</v>
      </c>
      <c r="G510" s="79">
        <v>6782650</v>
      </c>
      <c r="H510" s="79">
        <f>102968+76900+31096</f>
        <v>210964</v>
      </c>
      <c r="I510" s="79">
        <f t="shared" si="29"/>
        <v>6993614</v>
      </c>
    </row>
    <row r="511" spans="2:9" ht="24">
      <c r="B511" s="88" t="s">
        <v>766</v>
      </c>
      <c r="C511" s="77" t="s">
        <v>648</v>
      </c>
      <c r="D511" s="78" t="s">
        <v>644</v>
      </c>
      <c r="E511" s="78" t="s">
        <v>1401</v>
      </c>
      <c r="F511" s="77" t="s">
        <v>971</v>
      </c>
      <c r="G511" s="79">
        <v>2774022.07</v>
      </c>
      <c r="H511" s="79">
        <f>163500+600000</f>
        <v>763500</v>
      </c>
      <c r="I511" s="79">
        <f t="shared" si="29"/>
        <v>3537522.07</v>
      </c>
    </row>
    <row r="512" spans="2:9" ht="12.75">
      <c r="B512" s="88" t="s">
        <v>769</v>
      </c>
      <c r="C512" s="77" t="s">
        <v>648</v>
      </c>
      <c r="D512" s="78" t="s">
        <v>644</v>
      </c>
      <c r="E512" s="78" t="s">
        <v>1401</v>
      </c>
      <c r="F512" s="77" t="s">
        <v>967</v>
      </c>
      <c r="G512" s="79">
        <v>25080</v>
      </c>
      <c r="H512" s="79">
        <v>0</v>
      </c>
      <c r="I512" s="79">
        <f t="shared" si="29"/>
        <v>25080</v>
      </c>
    </row>
    <row r="513" spans="2:9" ht="36">
      <c r="B513" s="88" t="s">
        <v>1257</v>
      </c>
      <c r="C513" s="77" t="s">
        <v>648</v>
      </c>
      <c r="D513" s="78" t="s">
        <v>644</v>
      </c>
      <c r="E513" s="78" t="s">
        <v>1402</v>
      </c>
      <c r="F513" s="77"/>
      <c r="G513" s="79">
        <f>G514</f>
        <v>5811075</v>
      </c>
      <c r="H513" s="79">
        <f>H514</f>
        <v>0</v>
      </c>
      <c r="I513" s="79">
        <f t="shared" si="29"/>
        <v>5811075</v>
      </c>
    </row>
    <row r="514" spans="2:9" ht="36">
      <c r="B514" s="88" t="s">
        <v>765</v>
      </c>
      <c r="C514" s="77" t="s">
        <v>648</v>
      </c>
      <c r="D514" s="78" t="s">
        <v>644</v>
      </c>
      <c r="E514" s="78" t="s">
        <v>1402</v>
      </c>
      <c r="F514" s="77" t="s">
        <v>733</v>
      </c>
      <c r="G514" s="79">
        <v>5811075</v>
      </c>
      <c r="H514" s="79">
        <v>0</v>
      </c>
      <c r="I514" s="79">
        <f t="shared" si="29"/>
        <v>5811075</v>
      </c>
    </row>
    <row r="515" spans="2:9" ht="36">
      <c r="B515" s="88" t="s">
        <v>1574</v>
      </c>
      <c r="C515" s="77" t="s">
        <v>648</v>
      </c>
      <c r="D515" s="78" t="s">
        <v>644</v>
      </c>
      <c r="E515" s="78" t="s">
        <v>1526</v>
      </c>
      <c r="F515" s="77"/>
      <c r="G515" s="79">
        <f>G516</f>
        <v>200000</v>
      </c>
      <c r="H515" s="79">
        <f>H516</f>
        <v>120000</v>
      </c>
      <c r="I515" s="79">
        <f t="shared" si="29"/>
        <v>320000</v>
      </c>
    </row>
    <row r="516" spans="2:9" ht="12.75">
      <c r="B516" s="88" t="s">
        <v>1575</v>
      </c>
      <c r="C516" s="77" t="s">
        <v>648</v>
      </c>
      <c r="D516" s="78" t="s">
        <v>644</v>
      </c>
      <c r="E516" s="78" t="s">
        <v>1527</v>
      </c>
      <c r="F516" s="77"/>
      <c r="G516" s="79">
        <f>G517+G518</f>
        <v>200000</v>
      </c>
      <c r="H516" s="79">
        <f>H517+H518</f>
        <v>120000</v>
      </c>
      <c r="I516" s="79">
        <f t="shared" si="29"/>
        <v>320000</v>
      </c>
    </row>
    <row r="517" spans="2:9" ht="24">
      <c r="B517" s="88" t="s">
        <v>766</v>
      </c>
      <c r="C517" s="77" t="s">
        <v>648</v>
      </c>
      <c r="D517" s="78" t="s">
        <v>644</v>
      </c>
      <c r="E517" s="78" t="s">
        <v>1527</v>
      </c>
      <c r="F517" s="77" t="s">
        <v>971</v>
      </c>
      <c r="G517" s="79">
        <v>132500</v>
      </c>
      <c r="H517" s="79">
        <v>10000</v>
      </c>
      <c r="I517" s="79">
        <f t="shared" si="29"/>
        <v>142500</v>
      </c>
    </row>
    <row r="518" spans="2:9" ht="12.75">
      <c r="B518" s="88" t="s">
        <v>771</v>
      </c>
      <c r="C518" s="77" t="s">
        <v>648</v>
      </c>
      <c r="D518" s="78" t="s">
        <v>644</v>
      </c>
      <c r="E518" s="78" t="s">
        <v>1527</v>
      </c>
      <c r="F518" s="77" t="s">
        <v>997</v>
      </c>
      <c r="G518" s="79">
        <v>67500</v>
      </c>
      <c r="H518" s="79">
        <v>110000</v>
      </c>
      <c r="I518" s="79">
        <f t="shared" si="29"/>
        <v>177500</v>
      </c>
    </row>
    <row r="519" spans="2:9" ht="24">
      <c r="B519" s="88" t="s">
        <v>1434</v>
      </c>
      <c r="C519" s="77" t="s">
        <v>648</v>
      </c>
      <c r="D519" s="78" t="s">
        <v>644</v>
      </c>
      <c r="E519" s="78" t="s">
        <v>1420</v>
      </c>
      <c r="F519" s="77"/>
      <c r="G519" s="79">
        <f aca="true" t="shared" si="30" ref="G519:H521">G520</f>
        <v>1800</v>
      </c>
      <c r="H519" s="79">
        <f t="shared" si="30"/>
        <v>0</v>
      </c>
      <c r="I519" s="79">
        <f t="shared" si="29"/>
        <v>1800</v>
      </c>
    </row>
    <row r="520" spans="2:9" ht="12.75">
      <c r="B520" s="88" t="s">
        <v>1435</v>
      </c>
      <c r="C520" s="77" t="s">
        <v>648</v>
      </c>
      <c r="D520" s="78" t="s">
        <v>644</v>
      </c>
      <c r="E520" s="78" t="s">
        <v>1421</v>
      </c>
      <c r="F520" s="77"/>
      <c r="G520" s="79">
        <f t="shared" si="30"/>
        <v>1800</v>
      </c>
      <c r="H520" s="79">
        <f t="shared" si="30"/>
        <v>0</v>
      </c>
      <c r="I520" s="79">
        <f t="shared" si="29"/>
        <v>1800</v>
      </c>
    </row>
    <row r="521" spans="2:9" ht="24">
      <c r="B521" s="88" t="s">
        <v>1427</v>
      </c>
      <c r="C521" s="77" t="s">
        <v>648</v>
      </c>
      <c r="D521" s="78" t="s">
        <v>644</v>
      </c>
      <c r="E521" s="78" t="s">
        <v>1423</v>
      </c>
      <c r="F521" s="77"/>
      <c r="G521" s="79">
        <f t="shared" si="30"/>
        <v>1800</v>
      </c>
      <c r="H521" s="79">
        <f t="shared" si="30"/>
        <v>0</v>
      </c>
      <c r="I521" s="79">
        <f t="shared" si="29"/>
        <v>1800</v>
      </c>
    </row>
    <row r="522" spans="2:9" ht="24">
      <c r="B522" s="88" t="s">
        <v>766</v>
      </c>
      <c r="C522" s="77" t="s">
        <v>648</v>
      </c>
      <c r="D522" s="78" t="s">
        <v>644</v>
      </c>
      <c r="E522" s="78" t="s">
        <v>1423</v>
      </c>
      <c r="F522" s="77" t="s">
        <v>971</v>
      </c>
      <c r="G522" s="79">
        <v>1800</v>
      </c>
      <c r="H522" s="79">
        <v>0</v>
      </c>
      <c r="I522" s="79">
        <f t="shared" si="29"/>
        <v>1800</v>
      </c>
    </row>
    <row r="523" spans="2:10" s="129" customFormat="1" ht="12.75">
      <c r="B523" s="121" t="s">
        <v>957</v>
      </c>
      <c r="C523" s="117" t="s">
        <v>649</v>
      </c>
      <c r="D523" s="122"/>
      <c r="E523" s="122"/>
      <c r="F523" s="117"/>
      <c r="G523" s="123">
        <f>G524+G569</f>
        <v>79191794.96000001</v>
      </c>
      <c r="H523" s="123">
        <f>H524+H569</f>
        <v>-83200</v>
      </c>
      <c r="I523" s="123">
        <f t="shared" si="29"/>
        <v>79108594.96000001</v>
      </c>
      <c r="J523" s="128"/>
    </row>
    <row r="524" spans="2:10" s="129" customFormat="1" ht="12.75">
      <c r="B524" s="121" t="s">
        <v>523</v>
      </c>
      <c r="C524" s="117" t="s">
        <v>649</v>
      </c>
      <c r="D524" s="122" t="s">
        <v>637</v>
      </c>
      <c r="E524" s="122"/>
      <c r="F524" s="117"/>
      <c r="G524" s="123">
        <f>G529+G565+G525</f>
        <v>73863108.52000001</v>
      </c>
      <c r="H524" s="123">
        <f>H529+H565+H525</f>
        <v>-86520</v>
      </c>
      <c r="I524" s="123">
        <f t="shared" si="29"/>
        <v>73776588.52000001</v>
      </c>
      <c r="J524" s="128"/>
    </row>
    <row r="525" spans="2:10" s="129" customFormat="1" ht="24">
      <c r="B525" s="88" t="s">
        <v>1528</v>
      </c>
      <c r="C525" s="77" t="s">
        <v>649</v>
      </c>
      <c r="D525" s="78" t="s">
        <v>637</v>
      </c>
      <c r="E525" s="77" t="s">
        <v>1531</v>
      </c>
      <c r="F525" s="77"/>
      <c r="G525" s="79">
        <f aca="true" t="shared" si="31" ref="G525:H527">G526</f>
        <v>148058</v>
      </c>
      <c r="H525" s="79">
        <f t="shared" si="31"/>
        <v>0</v>
      </c>
      <c r="I525" s="79">
        <f t="shared" si="29"/>
        <v>148058</v>
      </c>
      <c r="J525" s="128"/>
    </row>
    <row r="526" spans="2:10" s="129" customFormat="1" ht="12.75">
      <c r="B526" s="88" t="s">
        <v>1529</v>
      </c>
      <c r="C526" s="77" t="s">
        <v>649</v>
      </c>
      <c r="D526" s="78" t="s">
        <v>637</v>
      </c>
      <c r="E526" s="77" t="s">
        <v>1532</v>
      </c>
      <c r="F526" s="77"/>
      <c r="G526" s="79">
        <f t="shared" si="31"/>
        <v>148058</v>
      </c>
      <c r="H526" s="79">
        <f t="shared" si="31"/>
        <v>0</v>
      </c>
      <c r="I526" s="79">
        <f t="shared" si="29"/>
        <v>148058</v>
      </c>
      <c r="J526" s="128"/>
    </row>
    <row r="527" spans="2:10" s="129" customFormat="1" ht="36">
      <c r="B527" s="88" t="s">
        <v>1530</v>
      </c>
      <c r="C527" s="77" t="s">
        <v>649</v>
      </c>
      <c r="D527" s="78" t="s">
        <v>637</v>
      </c>
      <c r="E527" s="77" t="s">
        <v>745</v>
      </c>
      <c r="F527" s="77"/>
      <c r="G527" s="79">
        <f>G528</f>
        <v>148058</v>
      </c>
      <c r="H527" s="79">
        <f t="shared" si="31"/>
        <v>0</v>
      </c>
      <c r="I527" s="79">
        <f t="shared" si="29"/>
        <v>148058</v>
      </c>
      <c r="J527" s="128"/>
    </row>
    <row r="528" spans="2:10" s="129" customFormat="1" ht="24">
      <c r="B528" s="88" t="s">
        <v>767</v>
      </c>
      <c r="C528" s="77" t="s">
        <v>649</v>
      </c>
      <c r="D528" s="78" t="s">
        <v>637</v>
      </c>
      <c r="E528" s="77" t="s">
        <v>745</v>
      </c>
      <c r="F528" s="77" t="s">
        <v>973</v>
      </c>
      <c r="G528" s="79">
        <v>148058</v>
      </c>
      <c r="H528" s="79">
        <v>0</v>
      </c>
      <c r="I528" s="79">
        <f t="shared" si="29"/>
        <v>148058</v>
      </c>
      <c r="J528" s="128"/>
    </row>
    <row r="529" spans="2:10" s="64" customFormat="1" ht="24">
      <c r="B529" s="88" t="s">
        <v>1258</v>
      </c>
      <c r="C529" s="77" t="s">
        <v>649</v>
      </c>
      <c r="D529" s="78" t="s">
        <v>637</v>
      </c>
      <c r="E529" s="78" t="s">
        <v>1259</v>
      </c>
      <c r="F529" s="77"/>
      <c r="G529" s="79">
        <f>G530+G547+G558</f>
        <v>73675050.52000001</v>
      </c>
      <c r="H529" s="79">
        <f>H530+H547+H558</f>
        <v>-86520</v>
      </c>
      <c r="I529" s="79">
        <f t="shared" si="29"/>
        <v>73588530.52000001</v>
      </c>
      <c r="J529" s="95"/>
    </row>
    <row r="530" spans="2:10" s="64" customFormat="1" ht="12.75">
      <c r="B530" s="88" t="s">
        <v>1260</v>
      </c>
      <c r="C530" s="77" t="s">
        <v>649</v>
      </c>
      <c r="D530" s="78" t="s">
        <v>637</v>
      </c>
      <c r="E530" s="78" t="s">
        <v>1261</v>
      </c>
      <c r="F530" s="77"/>
      <c r="G530" s="79">
        <f>G531+G533+G535+G545</f>
        <v>46579076.35000001</v>
      </c>
      <c r="H530" s="79">
        <f>H531+H533+H535+H545</f>
        <v>-684636.6</v>
      </c>
      <c r="I530" s="79">
        <f t="shared" si="29"/>
        <v>45894439.75000001</v>
      </c>
      <c r="J530" s="95"/>
    </row>
    <row r="531" spans="2:10" s="64" customFormat="1" ht="24">
      <c r="B531" s="88" t="s">
        <v>1262</v>
      </c>
      <c r="C531" s="77" t="s">
        <v>649</v>
      </c>
      <c r="D531" s="78" t="s">
        <v>637</v>
      </c>
      <c r="E531" s="78" t="s">
        <v>1263</v>
      </c>
      <c r="F531" s="77"/>
      <c r="G531" s="79">
        <f>G532+G541+G543+G537+G539</f>
        <v>39245903.31</v>
      </c>
      <c r="H531" s="79">
        <f>H532+H541+H543+H537+H539</f>
        <v>-684636.6</v>
      </c>
      <c r="I531" s="79">
        <f t="shared" si="29"/>
        <v>38561266.71</v>
      </c>
      <c r="J531" s="95"/>
    </row>
    <row r="532" spans="2:10" s="64" customFormat="1" ht="24">
      <c r="B532" s="88" t="s">
        <v>767</v>
      </c>
      <c r="C532" s="77" t="s">
        <v>649</v>
      </c>
      <c r="D532" s="78" t="s">
        <v>637</v>
      </c>
      <c r="E532" s="78" t="s">
        <v>1263</v>
      </c>
      <c r="F532" s="77" t="s">
        <v>973</v>
      </c>
      <c r="G532" s="79">
        <v>35211923.41</v>
      </c>
      <c r="H532" s="79">
        <f>-790100+105463.4</f>
        <v>-684636.6</v>
      </c>
      <c r="I532" s="79">
        <f t="shared" si="29"/>
        <v>34527286.809999995</v>
      </c>
      <c r="J532" s="95"/>
    </row>
    <row r="533" spans="2:10" s="64" customFormat="1" ht="36">
      <c r="B533" s="88" t="s">
        <v>1372</v>
      </c>
      <c r="C533" s="77" t="s">
        <v>649</v>
      </c>
      <c r="D533" s="78" t="s">
        <v>637</v>
      </c>
      <c r="E533" s="78" t="s">
        <v>1373</v>
      </c>
      <c r="F533" s="77"/>
      <c r="G533" s="79">
        <f>G534</f>
        <v>1779752.52</v>
      </c>
      <c r="H533" s="79">
        <f>H534</f>
        <v>0</v>
      </c>
      <c r="I533" s="79">
        <f t="shared" si="29"/>
        <v>1779752.52</v>
      </c>
      <c r="J533" s="95"/>
    </row>
    <row r="534" spans="2:10" s="64" customFormat="1" ht="24">
      <c r="B534" s="88" t="s">
        <v>767</v>
      </c>
      <c r="C534" s="77" t="s">
        <v>649</v>
      </c>
      <c r="D534" s="78" t="s">
        <v>637</v>
      </c>
      <c r="E534" s="78" t="s">
        <v>1373</v>
      </c>
      <c r="F534" s="77" t="s">
        <v>973</v>
      </c>
      <c r="G534" s="79">
        <f>1806289.29-26536.77</f>
        <v>1779752.52</v>
      </c>
      <c r="H534" s="79">
        <v>0</v>
      </c>
      <c r="I534" s="79">
        <f t="shared" si="29"/>
        <v>1779752.52</v>
      </c>
      <c r="J534" s="95"/>
    </row>
    <row r="535" spans="2:10" s="64" customFormat="1" ht="36">
      <c r="B535" s="88" t="s">
        <v>1374</v>
      </c>
      <c r="C535" s="77" t="s">
        <v>649</v>
      </c>
      <c r="D535" s="78" t="s">
        <v>637</v>
      </c>
      <c r="E535" s="78" t="s">
        <v>1375</v>
      </c>
      <c r="F535" s="77"/>
      <c r="G535" s="79">
        <f>G536</f>
        <v>5009420.5200000005</v>
      </c>
      <c r="H535" s="79">
        <f>H536</f>
        <v>0</v>
      </c>
      <c r="I535" s="79">
        <f t="shared" si="29"/>
        <v>5009420.5200000005</v>
      </c>
      <c r="J535" s="95"/>
    </row>
    <row r="536" spans="2:10" s="64" customFormat="1" ht="24">
      <c r="B536" s="88" t="s">
        <v>767</v>
      </c>
      <c r="C536" s="77" t="s">
        <v>649</v>
      </c>
      <c r="D536" s="78" t="s">
        <v>637</v>
      </c>
      <c r="E536" s="78" t="s">
        <v>1375</v>
      </c>
      <c r="F536" s="77" t="s">
        <v>973</v>
      </c>
      <c r="G536" s="79">
        <f>5009420.53-0.01</f>
        <v>5009420.5200000005</v>
      </c>
      <c r="H536" s="79">
        <v>0</v>
      </c>
      <c r="I536" s="79">
        <f t="shared" si="29"/>
        <v>5009420.5200000005</v>
      </c>
      <c r="J536" s="95"/>
    </row>
    <row r="537" spans="2:10" s="64" customFormat="1" ht="12.75">
      <c r="B537" s="88" t="s">
        <v>1537</v>
      </c>
      <c r="C537" s="77" t="s">
        <v>649</v>
      </c>
      <c r="D537" s="78" t="s">
        <v>637</v>
      </c>
      <c r="E537" s="78" t="s">
        <v>1539</v>
      </c>
      <c r="F537" s="77"/>
      <c r="G537" s="79">
        <f>G538</f>
        <v>2643737.38</v>
      </c>
      <c r="H537" s="79">
        <f>H538</f>
        <v>0</v>
      </c>
      <c r="I537" s="79">
        <f t="shared" si="29"/>
        <v>2643737.38</v>
      </c>
      <c r="J537" s="95"/>
    </row>
    <row r="538" spans="2:10" s="64" customFormat="1" ht="24">
      <c r="B538" s="88" t="s">
        <v>767</v>
      </c>
      <c r="C538" s="77" t="s">
        <v>649</v>
      </c>
      <c r="D538" s="78" t="s">
        <v>637</v>
      </c>
      <c r="E538" s="78" t="s">
        <v>1539</v>
      </c>
      <c r="F538" s="77" t="s">
        <v>973</v>
      </c>
      <c r="G538" s="79">
        <v>2643737.38</v>
      </c>
      <c r="H538" s="79">
        <v>0</v>
      </c>
      <c r="I538" s="79">
        <f t="shared" si="29"/>
        <v>2643737.38</v>
      </c>
      <c r="J538" s="95"/>
    </row>
    <row r="539" spans="2:10" s="64" customFormat="1" ht="24">
      <c r="B539" s="88" t="s">
        <v>1538</v>
      </c>
      <c r="C539" s="77" t="s">
        <v>649</v>
      </c>
      <c r="D539" s="78" t="s">
        <v>637</v>
      </c>
      <c r="E539" s="78" t="s">
        <v>1540</v>
      </c>
      <c r="F539" s="77"/>
      <c r="G539" s="79">
        <f>G540</f>
        <v>1240242.52</v>
      </c>
      <c r="H539" s="79">
        <f>H540</f>
        <v>0</v>
      </c>
      <c r="I539" s="79">
        <f t="shared" si="29"/>
        <v>1240242.52</v>
      </c>
      <c r="J539" s="95"/>
    </row>
    <row r="540" spans="2:10" s="64" customFormat="1" ht="24">
      <c r="B540" s="88" t="s">
        <v>767</v>
      </c>
      <c r="C540" s="77" t="s">
        <v>649</v>
      </c>
      <c r="D540" s="78" t="s">
        <v>637</v>
      </c>
      <c r="E540" s="78" t="s">
        <v>1540</v>
      </c>
      <c r="F540" s="77" t="s">
        <v>973</v>
      </c>
      <c r="G540" s="79">
        <v>1240242.52</v>
      </c>
      <c r="H540" s="79">
        <v>0</v>
      </c>
      <c r="I540" s="79">
        <f t="shared" si="29"/>
        <v>1240242.52</v>
      </c>
      <c r="J540" s="95"/>
    </row>
    <row r="541" spans="2:10" s="64" customFormat="1" ht="36">
      <c r="B541" s="88" t="s">
        <v>1533</v>
      </c>
      <c r="C541" s="77" t="s">
        <v>649</v>
      </c>
      <c r="D541" s="78" t="s">
        <v>637</v>
      </c>
      <c r="E541" s="78" t="s">
        <v>1535</v>
      </c>
      <c r="F541" s="77"/>
      <c r="G541" s="79">
        <f>G542</f>
        <v>50000</v>
      </c>
      <c r="H541" s="79">
        <f>H542</f>
        <v>0</v>
      </c>
      <c r="I541" s="79">
        <f t="shared" si="29"/>
        <v>50000</v>
      </c>
      <c r="J541" s="95"/>
    </row>
    <row r="542" spans="2:10" s="64" customFormat="1" ht="24">
      <c r="B542" s="88" t="s">
        <v>767</v>
      </c>
      <c r="C542" s="77" t="s">
        <v>649</v>
      </c>
      <c r="D542" s="78" t="s">
        <v>637</v>
      </c>
      <c r="E542" s="78" t="s">
        <v>1535</v>
      </c>
      <c r="F542" s="77" t="s">
        <v>973</v>
      </c>
      <c r="G542" s="79">
        <v>50000</v>
      </c>
      <c r="H542" s="79">
        <v>0</v>
      </c>
      <c r="I542" s="79">
        <f t="shared" si="29"/>
        <v>50000</v>
      </c>
      <c r="J542" s="95"/>
    </row>
    <row r="543" spans="2:10" s="64" customFormat="1" ht="24">
      <c r="B543" s="88" t="s">
        <v>1534</v>
      </c>
      <c r="C543" s="77" t="s">
        <v>649</v>
      </c>
      <c r="D543" s="78" t="s">
        <v>637</v>
      </c>
      <c r="E543" s="78" t="s">
        <v>1536</v>
      </c>
      <c r="F543" s="77"/>
      <c r="G543" s="79">
        <f>G544</f>
        <v>100000</v>
      </c>
      <c r="H543" s="79">
        <f>H544</f>
        <v>0</v>
      </c>
      <c r="I543" s="79">
        <f>G543+H543</f>
        <v>100000</v>
      </c>
      <c r="J543" s="95"/>
    </row>
    <row r="544" spans="2:10" s="64" customFormat="1" ht="24">
      <c r="B544" s="88" t="s">
        <v>767</v>
      </c>
      <c r="C544" s="77" t="s">
        <v>649</v>
      </c>
      <c r="D544" s="78" t="s">
        <v>637</v>
      </c>
      <c r="E544" s="78" t="s">
        <v>1536</v>
      </c>
      <c r="F544" s="77" t="s">
        <v>973</v>
      </c>
      <c r="G544" s="79">
        <v>100000</v>
      </c>
      <c r="H544" s="79">
        <v>0</v>
      </c>
      <c r="I544" s="79">
        <f>G544+H544</f>
        <v>100000</v>
      </c>
      <c r="J544" s="95"/>
    </row>
    <row r="545" spans="2:10" s="64" customFormat="1" ht="24">
      <c r="B545" s="88" t="s">
        <v>1502</v>
      </c>
      <c r="C545" s="77" t="s">
        <v>649</v>
      </c>
      <c r="D545" s="78" t="s">
        <v>637</v>
      </c>
      <c r="E545" s="78" t="s">
        <v>1504</v>
      </c>
      <c r="F545" s="77"/>
      <c r="G545" s="79">
        <f>G546</f>
        <v>544000</v>
      </c>
      <c r="H545" s="79">
        <f>H546</f>
        <v>0</v>
      </c>
      <c r="I545" s="79">
        <f t="shared" si="29"/>
        <v>544000</v>
      </c>
      <c r="J545" s="95"/>
    </row>
    <row r="546" spans="2:10" s="64" customFormat="1" ht="24">
      <c r="B546" s="88" t="s">
        <v>767</v>
      </c>
      <c r="C546" s="77" t="s">
        <v>649</v>
      </c>
      <c r="D546" s="78" t="s">
        <v>637</v>
      </c>
      <c r="E546" s="78" t="s">
        <v>1504</v>
      </c>
      <c r="F546" s="77" t="s">
        <v>973</v>
      </c>
      <c r="G546" s="79">
        <v>544000</v>
      </c>
      <c r="H546" s="79">
        <v>0</v>
      </c>
      <c r="I546" s="79">
        <f t="shared" si="29"/>
        <v>544000</v>
      </c>
      <c r="J546" s="95"/>
    </row>
    <row r="547" spans="2:10" s="64" customFormat="1" ht="12.75">
      <c r="B547" s="88" t="s">
        <v>1264</v>
      </c>
      <c r="C547" s="77" t="s">
        <v>649</v>
      </c>
      <c r="D547" s="78" t="s">
        <v>637</v>
      </c>
      <c r="E547" s="78" t="s">
        <v>1265</v>
      </c>
      <c r="F547" s="77"/>
      <c r="G547" s="79">
        <f>G548+G552</f>
        <v>25876914.27</v>
      </c>
      <c r="H547" s="79">
        <f>H548+H552</f>
        <v>598116.6</v>
      </c>
      <c r="I547" s="79">
        <f t="shared" si="29"/>
        <v>26475030.87</v>
      </c>
      <c r="J547" s="95"/>
    </row>
    <row r="548" spans="2:10" s="64" customFormat="1" ht="24">
      <c r="B548" s="88" t="s">
        <v>1266</v>
      </c>
      <c r="C548" s="77" t="s">
        <v>649</v>
      </c>
      <c r="D548" s="78" t="s">
        <v>637</v>
      </c>
      <c r="E548" s="78" t="s">
        <v>1267</v>
      </c>
      <c r="F548" s="77"/>
      <c r="G548" s="79">
        <f>G549+G551+G557</f>
        <v>25169843.57</v>
      </c>
      <c r="H548" s="79">
        <f>H549+H551+H557</f>
        <v>221135.81</v>
      </c>
      <c r="I548" s="79">
        <f t="shared" si="29"/>
        <v>25390979.38</v>
      </c>
      <c r="J548" s="95"/>
    </row>
    <row r="549" spans="2:10" s="64" customFormat="1" ht="24">
      <c r="B549" s="88" t="s">
        <v>767</v>
      </c>
      <c r="C549" s="77" t="s">
        <v>649</v>
      </c>
      <c r="D549" s="78" t="s">
        <v>637</v>
      </c>
      <c r="E549" s="78" t="s">
        <v>1267</v>
      </c>
      <c r="F549" s="77" t="s">
        <v>973</v>
      </c>
      <c r="G549" s="79">
        <v>15162943</v>
      </c>
      <c r="H549" s="79">
        <f>171135.81+50000</f>
        <v>221135.81</v>
      </c>
      <c r="I549" s="79">
        <f t="shared" si="29"/>
        <v>15384078.81</v>
      </c>
      <c r="J549" s="95"/>
    </row>
    <row r="550" spans="2:10" s="64" customFormat="1" ht="12.75">
      <c r="B550" s="88" t="s">
        <v>1541</v>
      </c>
      <c r="C550" s="77" t="s">
        <v>649</v>
      </c>
      <c r="D550" s="78" t="s">
        <v>637</v>
      </c>
      <c r="E550" s="78" t="s">
        <v>1543</v>
      </c>
      <c r="F550" s="77"/>
      <c r="G550" s="79">
        <f>G551</f>
        <v>6900.57</v>
      </c>
      <c r="H550" s="79">
        <f>H551</f>
        <v>0</v>
      </c>
      <c r="I550" s="79">
        <f t="shared" si="29"/>
        <v>6900.57</v>
      </c>
      <c r="J550" s="95"/>
    </row>
    <row r="551" spans="2:10" s="64" customFormat="1" ht="24">
      <c r="B551" s="88" t="s">
        <v>767</v>
      </c>
      <c r="C551" s="77" t="s">
        <v>649</v>
      </c>
      <c r="D551" s="78" t="s">
        <v>637</v>
      </c>
      <c r="E551" s="78" t="s">
        <v>1543</v>
      </c>
      <c r="F551" s="77" t="s">
        <v>973</v>
      </c>
      <c r="G551" s="79">
        <v>6900.57</v>
      </c>
      <c r="H551" s="79">
        <v>0</v>
      </c>
      <c r="I551" s="79">
        <f t="shared" si="29"/>
        <v>6900.57</v>
      </c>
      <c r="J551" s="95"/>
    </row>
    <row r="552" spans="2:10" s="64" customFormat="1" ht="24">
      <c r="B552" s="88" t="s">
        <v>1576</v>
      </c>
      <c r="C552" s="77" t="s">
        <v>649</v>
      </c>
      <c r="D552" s="78" t="s">
        <v>637</v>
      </c>
      <c r="E552" s="78" t="s">
        <v>1577</v>
      </c>
      <c r="F552" s="77"/>
      <c r="G552" s="79">
        <f>G554+G553</f>
        <v>707070.7</v>
      </c>
      <c r="H552" s="79">
        <f>H554+H553</f>
        <v>376980.79</v>
      </c>
      <c r="I552" s="79">
        <f t="shared" si="29"/>
        <v>1084051.49</v>
      </c>
      <c r="J552" s="95"/>
    </row>
    <row r="553" spans="2:10" s="64" customFormat="1" ht="24">
      <c r="B553" s="88" t="s">
        <v>767</v>
      </c>
      <c r="C553" s="77" t="s">
        <v>649</v>
      </c>
      <c r="D553" s="78" t="s">
        <v>637</v>
      </c>
      <c r="E553" s="78" t="s">
        <v>1577</v>
      </c>
      <c r="F553" s="77" t="s">
        <v>973</v>
      </c>
      <c r="G553" s="79">
        <v>0</v>
      </c>
      <c r="H553" s="79">
        <v>376980.79</v>
      </c>
      <c r="I553" s="79">
        <f t="shared" si="29"/>
        <v>376980.79</v>
      </c>
      <c r="J553" s="95"/>
    </row>
    <row r="554" spans="2:10" s="64" customFormat="1" ht="12.75">
      <c r="B554" s="88" t="s">
        <v>1537</v>
      </c>
      <c r="C554" s="77" t="s">
        <v>649</v>
      </c>
      <c r="D554" s="78" t="s">
        <v>637</v>
      </c>
      <c r="E554" s="78" t="s">
        <v>1578</v>
      </c>
      <c r="F554" s="77"/>
      <c r="G554" s="79">
        <f>G555</f>
        <v>707070.7</v>
      </c>
      <c r="H554" s="79">
        <f>H555</f>
        <v>0</v>
      </c>
      <c r="I554" s="79">
        <f t="shared" si="29"/>
        <v>707070.7</v>
      </c>
      <c r="J554" s="95"/>
    </row>
    <row r="555" spans="2:10" s="64" customFormat="1" ht="24">
      <c r="B555" s="88" t="s">
        <v>767</v>
      </c>
      <c r="C555" s="77" t="s">
        <v>649</v>
      </c>
      <c r="D555" s="78" t="s">
        <v>637</v>
      </c>
      <c r="E555" s="78" t="s">
        <v>1578</v>
      </c>
      <c r="F555" s="77" t="s">
        <v>973</v>
      </c>
      <c r="G555" s="79">
        <v>707070.7</v>
      </c>
      <c r="H555" s="79">
        <v>0</v>
      </c>
      <c r="I555" s="79">
        <f t="shared" si="29"/>
        <v>707070.7</v>
      </c>
      <c r="J555" s="95"/>
    </row>
    <row r="556" spans="2:10" s="64" customFormat="1" ht="12.75">
      <c r="B556" s="88" t="s">
        <v>1542</v>
      </c>
      <c r="C556" s="77" t="s">
        <v>649</v>
      </c>
      <c r="D556" s="78" t="s">
        <v>637</v>
      </c>
      <c r="E556" s="78" t="s">
        <v>1544</v>
      </c>
      <c r="F556" s="77"/>
      <c r="G556" s="79">
        <f>G557</f>
        <v>10000000</v>
      </c>
      <c r="H556" s="79">
        <f>H557</f>
        <v>0</v>
      </c>
      <c r="I556" s="79">
        <f t="shared" si="29"/>
        <v>10000000</v>
      </c>
      <c r="J556" s="95"/>
    </row>
    <row r="557" spans="2:10" s="64" customFormat="1" ht="24">
      <c r="B557" s="88" t="s">
        <v>767</v>
      </c>
      <c r="C557" s="77" t="s">
        <v>649</v>
      </c>
      <c r="D557" s="78" t="s">
        <v>637</v>
      </c>
      <c r="E557" s="78" t="s">
        <v>1544</v>
      </c>
      <c r="F557" s="77" t="s">
        <v>973</v>
      </c>
      <c r="G557" s="79">
        <v>10000000</v>
      </c>
      <c r="H557" s="79">
        <v>0</v>
      </c>
      <c r="I557" s="79">
        <f t="shared" si="29"/>
        <v>10000000</v>
      </c>
      <c r="J557" s="95"/>
    </row>
    <row r="558" spans="2:10" s="64" customFormat="1" ht="12.75">
      <c r="B558" s="88" t="s">
        <v>1268</v>
      </c>
      <c r="C558" s="77" t="s">
        <v>649</v>
      </c>
      <c r="D558" s="78" t="s">
        <v>637</v>
      </c>
      <c r="E558" s="78" t="s">
        <v>1269</v>
      </c>
      <c r="F558" s="77"/>
      <c r="G558" s="79">
        <f>G559+G563</f>
        <v>1219059.9</v>
      </c>
      <c r="H558" s="79">
        <f>H559+H563</f>
        <v>0</v>
      </c>
      <c r="I558" s="79">
        <f t="shared" si="29"/>
        <v>1219059.9</v>
      </c>
      <c r="J558" s="95"/>
    </row>
    <row r="559" spans="2:10" s="64" customFormat="1" ht="24">
      <c r="B559" s="88" t="s">
        <v>834</v>
      </c>
      <c r="C559" s="77" t="s">
        <v>649</v>
      </c>
      <c r="D559" s="78" t="s">
        <v>637</v>
      </c>
      <c r="E559" s="78" t="s">
        <v>1270</v>
      </c>
      <c r="F559" s="77"/>
      <c r="G559" s="79">
        <f>G560+G561</f>
        <v>1019059.9</v>
      </c>
      <c r="H559" s="79">
        <f>H560+H561</f>
        <v>0</v>
      </c>
      <c r="I559" s="79">
        <f t="shared" si="29"/>
        <v>1019059.9</v>
      </c>
      <c r="J559" s="95"/>
    </row>
    <row r="560" spans="2:10" s="64" customFormat="1" ht="24">
      <c r="B560" s="88" t="s">
        <v>767</v>
      </c>
      <c r="C560" s="77" t="s">
        <v>649</v>
      </c>
      <c r="D560" s="78" t="s">
        <v>637</v>
      </c>
      <c r="E560" s="78" t="s">
        <v>1270</v>
      </c>
      <c r="F560" s="77" t="s">
        <v>973</v>
      </c>
      <c r="G560" s="79">
        <v>986575.15</v>
      </c>
      <c r="H560" s="79">
        <v>0</v>
      </c>
      <c r="I560" s="79">
        <f t="shared" si="29"/>
        <v>986575.15</v>
      </c>
      <c r="J560" s="95"/>
    </row>
    <row r="561" spans="2:10" s="64" customFormat="1" ht="24">
      <c r="B561" s="88" t="s">
        <v>1538</v>
      </c>
      <c r="C561" s="77" t="s">
        <v>649</v>
      </c>
      <c r="D561" s="78" t="s">
        <v>637</v>
      </c>
      <c r="E561" s="78" t="s">
        <v>1579</v>
      </c>
      <c r="F561" s="77"/>
      <c r="G561" s="79">
        <f>G562</f>
        <v>32484.75</v>
      </c>
      <c r="H561" s="79">
        <f>H562</f>
        <v>0</v>
      </c>
      <c r="I561" s="79">
        <f t="shared" si="29"/>
        <v>32484.75</v>
      </c>
      <c r="J561" s="95"/>
    </row>
    <row r="562" spans="2:10" s="64" customFormat="1" ht="24">
      <c r="B562" s="88" t="s">
        <v>767</v>
      </c>
      <c r="C562" s="77" t="s">
        <v>649</v>
      </c>
      <c r="D562" s="78" t="s">
        <v>637</v>
      </c>
      <c r="E562" s="78" t="s">
        <v>1579</v>
      </c>
      <c r="F562" s="77" t="s">
        <v>973</v>
      </c>
      <c r="G562" s="79">
        <v>32484.75</v>
      </c>
      <c r="H562" s="79">
        <v>0</v>
      </c>
      <c r="I562" s="79">
        <f t="shared" si="29"/>
        <v>32484.75</v>
      </c>
      <c r="J562" s="95"/>
    </row>
    <row r="563" spans="2:10" s="64" customFormat="1" ht="12.75">
      <c r="B563" s="88" t="s">
        <v>1537</v>
      </c>
      <c r="C563" s="77" t="s">
        <v>649</v>
      </c>
      <c r="D563" s="78" t="s">
        <v>637</v>
      </c>
      <c r="E563" s="78" t="s">
        <v>1580</v>
      </c>
      <c r="F563" s="77"/>
      <c r="G563" s="79">
        <f>G564</f>
        <v>200000</v>
      </c>
      <c r="H563" s="79">
        <f>H564</f>
        <v>0</v>
      </c>
      <c r="I563" s="79">
        <f t="shared" si="29"/>
        <v>200000</v>
      </c>
      <c r="J563" s="95"/>
    </row>
    <row r="564" spans="2:10" s="64" customFormat="1" ht="24">
      <c r="B564" s="88" t="s">
        <v>767</v>
      </c>
      <c r="C564" s="77" t="s">
        <v>649</v>
      </c>
      <c r="D564" s="78" t="s">
        <v>637</v>
      </c>
      <c r="E564" s="78" t="s">
        <v>1580</v>
      </c>
      <c r="F564" s="77" t="s">
        <v>973</v>
      </c>
      <c r="G564" s="79">
        <v>200000</v>
      </c>
      <c r="H564" s="79">
        <v>0</v>
      </c>
      <c r="I564" s="79">
        <f t="shared" si="29"/>
        <v>200000</v>
      </c>
      <c r="J564" s="95"/>
    </row>
    <row r="565" spans="2:10" s="64" customFormat="1" ht="24">
      <c r="B565" s="88" t="s">
        <v>1434</v>
      </c>
      <c r="C565" s="77" t="s">
        <v>649</v>
      </c>
      <c r="D565" s="78" t="s">
        <v>637</v>
      </c>
      <c r="E565" s="78" t="s">
        <v>1420</v>
      </c>
      <c r="F565" s="77"/>
      <c r="G565" s="79">
        <f aca="true" t="shared" si="32" ref="G565:H567">G566</f>
        <v>40000</v>
      </c>
      <c r="H565" s="79">
        <f t="shared" si="32"/>
        <v>0</v>
      </c>
      <c r="I565" s="79">
        <f t="shared" si="29"/>
        <v>40000</v>
      </c>
      <c r="J565" s="95"/>
    </row>
    <row r="566" spans="2:10" s="64" customFormat="1" ht="12.75">
      <c r="B566" s="88" t="s">
        <v>1435</v>
      </c>
      <c r="C566" s="77" t="s">
        <v>649</v>
      </c>
      <c r="D566" s="78" t="s">
        <v>637</v>
      </c>
      <c r="E566" s="78" t="s">
        <v>1421</v>
      </c>
      <c r="F566" s="77"/>
      <c r="G566" s="79">
        <f t="shared" si="32"/>
        <v>40000</v>
      </c>
      <c r="H566" s="79">
        <f t="shared" si="32"/>
        <v>0</v>
      </c>
      <c r="I566" s="79">
        <f t="shared" si="29"/>
        <v>40000</v>
      </c>
      <c r="J566" s="95"/>
    </row>
    <row r="567" spans="2:10" s="64" customFormat="1" ht="24">
      <c r="B567" s="88" t="s">
        <v>1427</v>
      </c>
      <c r="C567" s="77" t="s">
        <v>649</v>
      </c>
      <c r="D567" s="78" t="s">
        <v>637</v>
      </c>
      <c r="E567" s="78" t="s">
        <v>1423</v>
      </c>
      <c r="F567" s="77"/>
      <c r="G567" s="79">
        <f t="shared" si="32"/>
        <v>40000</v>
      </c>
      <c r="H567" s="79">
        <f t="shared" si="32"/>
        <v>0</v>
      </c>
      <c r="I567" s="79">
        <f t="shared" si="29"/>
        <v>40000</v>
      </c>
      <c r="J567" s="95"/>
    </row>
    <row r="568" spans="2:10" s="64" customFormat="1" ht="24">
      <c r="B568" s="88" t="s">
        <v>767</v>
      </c>
      <c r="C568" s="77" t="s">
        <v>649</v>
      </c>
      <c r="D568" s="78" t="s">
        <v>637</v>
      </c>
      <c r="E568" s="78" t="s">
        <v>1423</v>
      </c>
      <c r="F568" s="77" t="s">
        <v>973</v>
      </c>
      <c r="G568" s="79">
        <v>40000</v>
      </c>
      <c r="H568" s="79">
        <v>0</v>
      </c>
      <c r="I568" s="79">
        <f t="shared" si="29"/>
        <v>40000</v>
      </c>
      <c r="J568" s="95"/>
    </row>
    <row r="569" spans="2:10" s="64" customFormat="1" ht="12.75">
      <c r="B569" s="88" t="s">
        <v>394</v>
      </c>
      <c r="C569" s="117" t="s">
        <v>649</v>
      </c>
      <c r="D569" s="122" t="s">
        <v>640</v>
      </c>
      <c r="E569" s="122"/>
      <c r="F569" s="117"/>
      <c r="G569" s="123">
        <f>G570</f>
        <v>5328686.44</v>
      </c>
      <c r="H569" s="123">
        <f>H570</f>
        <v>3320</v>
      </c>
      <c r="I569" s="123">
        <f t="shared" si="29"/>
        <v>5332006.44</v>
      </c>
      <c r="J569" s="95"/>
    </row>
    <row r="570" spans="2:10" s="64" customFormat="1" ht="24">
      <c r="B570" s="88" t="s">
        <v>1258</v>
      </c>
      <c r="C570" s="77" t="s">
        <v>649</v>
      </c>
      <c r="D570" s="78" t="s">
        <v>640</v>
      </c>
      <c r="E570" s="78" t="s">
        <v>1259</v>
      </c>
      <c r="F570" s="77"/>
      <c r="G570" s="79">
        <f>G571</f>
        <v>5328686.44</v>
      </c>
      <c r="H570" s="79">
        <f>H571</f>
        <v>3320</v>
      </c>
      <c r="I570" s="79">
        <f t="shared" si="29"/>
        <v>5332006.44</v>
      </c>
      <c r="J570" s="95"/>
    </row>
    <row r="571" spans="2:10" s="64" customFormat="1" ht="36">
      <c r="B571" s="88" t="s">
        <v>1433</v>
      </c>
      <c r="C571" s="77" t="s">
        <v>649</v>
      </c>
      <c r="D571" s="78" t="s">
        <v>640</v>
      </c>
      <c r="E571" s="78" t="s">
        <v>1271</v>
      </c>
      <c r="F571" s="77"/>
      <c r="G571" s="79">
        <f>G572+G579</f>
        <v>5328686.44</v>
      </c>
      <c r="H571" s="79">
        <f>H572+H579</f>
        <v>3320</v>
      </c>
      <c r="I571" s="79">
        <f t="shared" si="29"/>
        <v>5332006.44</v>
      </c>
      <c r="J571" s="95"/>
    </row>
    <row r="572" spans="2:10" s="129" customFormat="1" ht="36">
      <c r="B572" s="88" t="s">
        <v>1272</v>
      </c>
      <c r="C572" s="77" t="s">
        <v>649</v>
      </c>
      <c r="D572" s="78" t="s">
        <v>640</v>
      </c>
      <c r="E572" s="78" t="s">
        <v>1273</v>
      </c>
      <c r="F572" s="77"/>
      <c r="G572" s="79">
        <f>G573+G575+G577</f>
        <v>1077020</v>
      </c>
      <c r="H572" s="79">
        <f>H573+H575+H577</f>
        <v>0</v>
      </c>
      <c r="I572" s="79">
        <f t="shared" si="29"/>
        <v>1077020</v>
      </c>
      <c r="J572" s="128"/>
    </row>
    <row r="573" spans="2:10" s="64" customFormat="1" ht="12.75">
      <c r="B573" s="88" t="s">
        <v>843</v>
      </c>
      <c r="C573" s="77" t="s">
        <v>649</v>
      </c>
      <c r="D573" s="78" t="s">
        <v>640</v>
      </c>
      <c r="E573" s="78" t="s">
        <v>1376</v>
      </c>
      <c r="F573" s="77"/>
      <c r="G573" s="79">
        <f>G574</f>
        <v>967520</v>
      </c>
      <c r="H573" s="79">
        <f>H574</f>
        <v>0</v>
      </c>
      <c r="I573" s="79">
        <f t="shared" si="29"/>
        <v>967520</v>
      </c>
      <c r="J573" s="95"/>
    </row>
    <row r="574" spans="2:10" s="64" customFormat="1" ht="36">
      <c r="B574" s="88" t="s">
        <v>765</v>
      </c>
      <c r="C574" s="77" t="s">
        <v>649</v>
      </c>
      <c r="D574" s="78" t="s">
        <v>640</v>
      </c>
      <c r="E574" s="78" t="s">
        <v>1376</v>
      </c>
      <c r="F574" s="77" t="s">
        <v>733</v>
      </c>
      <c r="G574" s="79">
        <v>967520</v>
      </c>
      <c r="H574" s="79">
        <v>0</v>
      </c>
      <c r="I574" s="79">
        <f t="shared" si="29"/>
        <v>967520</v>
      </c>
      <c r="J574" s="95"/>
    </row>
    <row r="575" spans="2:10" s="64" customFormat="1" ht="12.75">
      <c r="B575" s="88" t="s">
        <v>1503</v>
      </c>
      <c r="C575" s="77" t="s">
        <v>649</v>
      </c>
      <c r="D575" s="78" t="s">
        <v>640</v>
      </c>
      <c r="E575" s="78" t="s">
        <v>1505</v>
      </c>
      <c r="F575" s="77"/>
      <c r="G575" s="79">
        <f>G576</f>
        <v>9500</v>
      </c>
      <c r="H575" s="79">
        <f>H576</f>
        <v>0</v>
      </c>
      <c r="I575" s="79">
        <f t="shared" si="29"/>
        <v>9500</v>
      </c>
      <c r="J575" s="95"/>
    </row>
    <row r="576" spans="2:10" s="64" customFormat="1" ht="24">
      <c r="B576" s="88" t="s">
        <v>766</v>
      </c>
      <c r="C576" s="77" t="s">
        <v>649</v>
      </c>
      <c r="D576" s="78" t="s">
        <v>640</v>
      </c>
      <c r="E576" s="78" t="s">
        <v>1505</v>
      </c>
      <c r="F576" s="77" t="s">
        <v>967</v>
      </c>
      <c r="G576" s="79">
        <v>9500</v>
      </c>
      <c r="H576" s="79">
        <v>0</v>
      </c>
      <c r="I576" s="79">
        <f t="shared" si="29"/>
        <v>9500</v>
      </c>
      <c r="J576" s="95"/>
    </row>
    <row r="577" spans="2:10" s="64" customFormat="1" ht="12.75">
      <c r="B577" s="88" t="s">
        <v>1537</v>
      </c>
      <c r="C577" s="77" t="s">
        <v>649</v>
      </c>
      <c r="D577" s="78" t="s">
        <v>640</v>
      </c>
      <c r="E577" s="78" t="s">
        <v>1581</v>
      </c>
      <c r="F577" s="77"/>
      <c r="G577" s="79">
        <f>G578</f>
        <v>100000</v>
      </c>
      <c r="H577" s="79">
        <f>H578</f>
        <v>0</v>
      </c>
      <c r="I577" s="79">
        <f t="shared" si="29"/>
        <v>100000</v>
      </c>
      <c r="J577" s="95"/>
    </row>
    <row r="578" spans="2:10" s="64" customFormat="1" ht="24">
      <c r="B578" s="88" t="s">
        <v>766</v>
      </c>
      <c r="C578" s="77" t="s">
        <v>649</v>
      </c>
      <c r="D578" s="78" t="s">
        <v>640</v>
      </c>
      <c r="E578" s="78" t="s">
        <v>1581</v>
      </c>
      <c r="F578" s="77" t="s">
        <v>971</v>
      </c>
      <c r="G578" s="79">
        <v>100000</v>
      </c>
      <c r="H578" s="79">
        <v>0</v>
      </c>
      <c r="I578" s="79">
        <f t="shared" si="29"/>
        <v>100000</v>
      </c>
      <c r="J578" s="95"/>
    </row>
    <row r="579" spans="2:10" s="64" customFormat="1" ht="24">
      <c r="B579" s="88" t="s">
        <v>1274</v>
      </c>
      <c r="C579" s="77" t="s">
        <v>649</v>
      </c>
      <c r="D579" s="78" t="s">
        <v>640</v>
      </c>
      <c r="E579" s="78" t="s">
        <v>1275</v>
      </c>
      <c r="F579" s="77"/>
      <c r="G579" s="79">
        <f>G580</f>
        <v>4251666.44</v>
      </c>
      <c r="H579" s="79">
        <f>H580</f>
        <v>3320</v>
      </c>
      <c r="I579" s="79">
        <f t="shared" si="29"/>
        <v>4254986.44</v>
      </c>
      <c r="J579" s="95"/>
    </row>
    <row r="580" spans="2:10" s="64" customFormat="1" ht="24">
      <c r="B580" s="88" t="s">
        <v>1276</v>
      </c>
      <c r="C580" s="77" t="s">
        <v>649</v>
      </c>
      <c r="D580" s="78" t="s">
        <v>640</v>
      </c>
      <c r="E580" s="78" t="s">
        <v>1377</v>
      </c>
      <c r="F580" s="77"/>
      <c r="G580" s="79">
        <f>G581+G582+G583</f>
        <v>4251666.44</v>
      </c>
      <c r="H580" s="79">
        <f>H581+H582+H583</f>
        <v>3320</v>
      </c>
      <c r="I580" s="79">
        <f t="shared" si="29"/>
        <v>4254986.44</v>
      </c>
      <c r="J580" s="95"/>
    </row>
    <row r="581" spans="2:10" s="64" customFormat="1" ht="36">
      <c r="B581" s="88" t="s">
        <v>765</v>
      </c>
      <c r="C581" s="77" t="s">
        <v>649</v>
      </c>
      <c r="D581" s="78" t="s">
        <v>640</v>
      </c>
      <c r="E581" s="78" t="s">
        <v>1377</v>
      </c>
      <c r="F581" s="77" t="s">
        <v>733</v>
      </c>
      <c r="G581" s="79">
        <v>3775048</v>
      </c>
      <c r="H581" s="79">
        <v>0</v>
      </c>
      <c r="I581" s="79">
        <f t="shared" si="29"/>
        <v>3775048</v>
      </c>
      <c r="J581" s="95"/>
    </row>
    <row r="582" spans="2:10" s="64" customFormat="1" ht="24">
      <c r="B582" s="88" t="s">
        <v>766</v>
      </c>
      <c r="C582" s="77" t="s">
        <v>649</v>
      </c>
      <c r="D582" s="78" t="s">
        <v>640</v>
      </c>
      <c r="E582" s="78" t="s">
        <v>1377</v>
      </c>
      <c r="F582" s="77" t="s">
        <v>971</v>
      </c>
      <c r="G582" s="79">
        <v>445538.44</v>
      </c>
      <c r="H582" s="79">
        <v>0</v>
      </c>
      <c r="I582" s="79">
        <f t="shared" si="29"/>
        <v>445538.44</v>
      </c>
      <c r="J582" s="95"/>
    </row>
    <row r="583" spans="2:10" s="64" customFormat="1" ht="24">
      <c r="B583" s="88" t="s">
        <v>766</v>
      </c>
      <c r="C583" s="77" t="s">
        <v>649</v>
      </c>
      <c r="D583" s="78" t="s">
        <v>640</v>
      </c>
      <c r="E583" s="78" t="s">
        <v>1377</v>
      </c>
      <c r="F583" s="77" t="s">
        <v>967</v>
      </c>
      <c r="G583" s="79">
        <v>31080</v>
      </c>
      <c r="H583" s="79">
        <v>3320</v>
      </c>
      <c r="I583" s="79">
        <f t="shared" si="29"/>
        <v>34400</v>
      </c>
      <c r="J583" s="95"/>
    </row>
    <row r="584" spans="2:10" s="129" customFormat="1" ht="12.75">
      <c r="B584" s="121" t="s">
        <v>958</v>
      </c>
      <c r="C584" s="117" t="s">
        <v>628</v>
      </c>
      <c r="D584" s="122"/>
      <c r="E584" s="122"/>
      <c r="F584" s="117"/>
      <c r="G584" s="123">
        <f>G585+G591+G616</f>
        <v>17102538.98</v>
      </c>
      <c r="H584" s="123">
        <f>H585+H591+H616</f>
        <v>0</v>
      </c>
      <c r="I584" s="123">
        <f aca="true" t="shared" si="33" ref="I584:I600">G584+H584</f>
        <v>17102538.98</v>
      </c>
      <c r="J584" s="128"/>
    </row>
    <row r="585" spans="2:10" s="129" customFormat="1" ht="12.75">
      <c r="B585" s="121" t="s">
        <v>11</v>
      </c>
      <c r="C585" s="117" t="s">
        <v>628</v>
      </c>
      <c r="D585" s="122" t="s">
        <v>637</v>
      </c>
      <c r="E585" s="122"/>
      <c r="F585" s="117"/>
      <c r="G585" s="123">
        <f>G586</f>
        <v>945154</v>
      </c>
      <c r="H585" s="123">
        <f>H586</f>
        <v>0</v>
      </c>
      <c r="I585" s="123">
        <f t="shared" si="33"/>
        <v>945154</v>
      </c>
      <c r="J585" s="128"/>
    </row>
    <row r="586" spans="2:10" ht="29.25" customHeight="1">
      <c r="B586" s="88" t="s">
        <v>1180</v>
      </c>
      <c r="C586" s="77" t="s">
        <v>628</v>
      </c>
      <c r="D586" s="78" t="s">
        <v>637</v>
      </c>
      <c r="E586" s="78" t="s">
        <v>1181</v>
      </c>
      <c r="F586" s="77"/>
      <c r="G586" s="79">
        <f aca="true" t="shared" si="34" ref="G586:H589">G587</f>
        <v>945154</v>
      </c>
      <c r="H586" s="79">
        <f t="shared" si="34"/>
        <v>0</v>
      </c>
      <c r="I586" s="79">
        <f t="shared" si="33"/>
        <v>945154</v>
      </c>
      <c r="J586" s="95"/>
    </row>
    <row r="587" spans="2:10" ht="24">
      <c r="B587" s="88" t="s">
        <v>1277</v>
      </c>
      <c r="C587" s="77" t="s">
        <v>628</v>
      </c>
      <c r="D587" s="78" t="s">
        <v>637</v>
      </c>
      <c r="E587" s="78" t="s">
        <v>1278</v>
      </c>
      <c r="F587" s="77"/>
      <c r="G587" s="79">
        <f t="shared" si="34"/>
        <v>945154</v>
      </c>
      <c r="H587" s="79">
        <f t="shared" si="34"/>
        <v>0</v>
      </c>
      <c r="I587" s="79">
        <f t="shared" si="33"/>
        <v>945154</v>
      </c>
      <c r="J587" s="95"/>
    </row>
    <row r="588" spans="2:10" ht="24">
      <c r="B588" s="88" t="s">
        <v>1279</v>
      </c>
      <c r="C588" s="77" t="s">
        <v>628</v>
      </c>
      <c r="D588" s="78" t="s">
        <v>637</v>
      </c>
      <c r="E588" s="78" t="s">
        <v>1280</v>
      </c>
      <c r="F588" s="77"/>
      <c r="G588" s="79">
        <f t="shared" si="34"/>
        <v>945154</v>
      </c>
      <c r="H588" s="79">
        <f t="shared" si="34"/>
        <v>0</v>
      </c>
      <c r="I588" s="79">
        <f t="shared" si="33"/>
        <v>945154</v>
      </c>
      <c r="J588" s="95"/>
    </row>
    <row r="589" spans="2:10" ht="12.75">
      <c r="B589" s="88" t="s">
        <v>1281</v>
      </c>
      <c r="C589" s="77" t="s">
        <v>628</v>
      </c>
      <c r="D589" s="78" t="s">
        <v>637</v>
      </c>
      <c r="E589" s="78" t="s">
        <v>1282</v>
      </c>
      <c r="F589" s="77"/>
      <c r="G589" s="79">
        <f t="shared" si="34"/>
        <v>945154</v>
      </c>
      <c r="H589" s="79">
        <f t="shared" si="34"/>
        <v>0</v>
      </c>
      <c r="I589" s="79">
        <f t="shared" si="33"/>
        <v>945154</v>
      </c>
      <c r="J589" s="95"/>
    </row>
    <row r="590" spans="2:10" ht="12.75">
      <c r="B590" s="88" t="s">
        <v>771</v>
      </c>
      <c r="C590" s="77" t="s">
        <v>628</v>
      </c>
      <c r="D590" s="78" t="s">
        <v>637</v>
      </c>
      <c r="E590" s="78" t="s">
        <v>1282</v>
      </c>
      <c r="F590" s="77" t="s">
        <v>997</v>
      </c>
      <c r="G590" s="79">
        <f>200388+744766</f>
        <v>945154</v>
      </c>
      <c r="H590" s="79">
        <v>0</v>
      </c>
      <c r="I590" s="79">
        <f t="shared" si="33"/>
        <v>945154</v>
      </c>
      <c r="J590" s="95"/>
    </row>
    <row r="591" spans="2:10" s="129" customFormat="1" ht="12.75">
      <c r="B591" s="121" t="s">
        <v>490</v>
      </c>
      <c r="C591" s="117" t="s">
        <v>628</v>
      </c>
      <c r="D591" s="122" t="s">
        <v>639</v>
      </c>
      <c r="E591" s="122"/>
      <c r="F591" s="117"/>
      <c r="G591" s="123">
        <f>G603+G592+G611</f>
        <v>12335184.98</v>
      </c>
      <c r="H591" s="123">
        <f>H603+H592+H611</f>
        <v>0</v>
      </c>
      <c r="I591" s="123">
        <f t="shared" si="33"/>
        <v>12335184.98</v>
      </c>
      <c r="J591" s="128"/>
    </row>
    <row r="592" spans="2:10" s="64" customFormat="1" ht="25.5" customHeight="1">
      <c r="B592" s="88" t="s">
        <v>1201</v>
      </c>
      <c r="C592" s="77" t="s">
        <v>628</v>
      </c>
      <c r="D592" s="78" t="s">
        <v>639</v>
      </c>
      <c r="E592" s="78" t="s">
        <v>1175</v>
      </c>
      <c r="F592" s="77"/>
      <c r="G592" s="79">
        <f>G593</f>
        <v>11834184.98</v>
      </c>
      <c r="H592" s="79">
        <f>H593</f>
        <v>0</v>
      </c>
      <c r="I592" s="79">
        <f t="shared" si="33"/>
        <v>11834184.98</v>
      </c>
      <c r="J592" s="95"/>
    </row>
    <row r="593" spans="2:10" ht="12.75">
      <c r="B593" s="88" t="s">
        <v>1283</v>
      </c>
      <c r="C593" s="77" t="s">
        <v>628</v>
      </c>
      <c r="D593" s="78" t="s">
        <v>639</v>
      </c>
      <c r="E593" s="78" t="s">
        <v>1284</v>
      </c>
      <c r="F593" s="77"/>
      <c r="G593" s="79">
        <f>G594</f>
        <v>11834184.98</v>
      </c>
      <c r="H593" s="79">
        <f>H594</f>
        <v>0</v>
      </c>
      <c r="I593" s="79">
        <f t="shared" si="33"/>
        <v>11834184.98</v>
      </c>
      <c r="J593" s="95"/>
    </row>
    <row r="594" spans="2:10" ht="24">
      <c r="B594" s="88" t="s">
        <v>926</v>
      </c>
      <c r="C594" s="77" t="s">
        <v>628</v>
      </c>
      <c r="D594" s="78" t="s">
        <v>639</v>
      </c>
      <c r="E594" s="78" t="s">
        <v>1285</v>
      </c>
      <c r="F594" s="77"/>
      <c r="G594" s="79">
        <f>G595+G597+G601+G599</f>
        <v>11834184.98</v>
      </c>
      <c r="H594" s="79">
        <f>H595+H597+H601+H599</f>
        <v>0</v>
      </c>
      <c r="I594" s="79">
        <f t="shared" si="33"/>
        <v>11834184.98</v>
      </c>
      <c r="J594" s="95"/>
    </row>
    <row r="595" spans="2:10" s="64" customFormat="1" ht="36">
      <c r="B595" s="88" t="s">
        <v>1286</v>
      </c>
      <c r="C595" s="77" t="s">
        <v>628</v>
      </c>
      <c r="D595" s="78" t="s">
        <v>639</v>
      </c>
      <c r="E595" s="78" t="s">
        <v>1287</v>
      </c>
      <c r="F595" s="77"/>
      <c r="G595" s="79">
        <f>G596</f>
        <v>2064200</v>
      </c>
      <c r="H595" s="79">
        <f>H596</f>
        <v>0</v>
      </c>
      <c r="I595" s="79">
        <f t="shared" si="33"/>
        <v>2064200</v>
      </c>
      <c r="J595" s="95"/>
    </row>
    <row r="596" spans="2:10" s="64" customFormat="1" ht="12.75">
      <c r="B596" s="88" t="s">
        <v>771</v>
      </c>
      <c r="C596" s="77" t="s">
        <v>628</v>
      </c>
      <c r="D596" s="78" t="s">
        <v>639</v>
      </c>
      <c r="E596" s="78" t="s">
        <v>1287</v>
      </c>
      <c r="F596" s="77" t="s">
        <v>997</v>
      </c>
      <c r="G596" s="79">
        <v>2064200</v>
      </c>
      <c r="H596" s="79">
        <v>0</v>
      </c>
      <c r="I596" s="79">
        <f t="shared" si="33"/>
        <v>2064200</v>
      </c>
      <c r="J596" s="95"/>
    </row>
    <row r="597" spans="2:10" ht="39" customHeight="1">
      <c r="B597" s="88" t="s">
        <v>1144</v>
      </c>
      <c r="C597" s="77" t="s">
        <v>628</v>
      </c>
      <c r="D597" s="78" t="s">
        <v>639</v>
      </c>
      <c r="E597" s="78" t="s">
        <v>1288</v>
      </c>
      <c r="F597" s="77"/>
      <c r="G597" s="79">
        <f>G598</f>
        <v>271900</v>
      </c>
      <c r="H597" s="79">
        <f>H598</f>
        <v>0</v>
      </c>
      <c r="I597" s="79">
        <f t="shared" si="33"/>
        <v>271900</v>
      </c>
      <c r="J597" s="95"/>
    </row>
    <row r="598" spans="2:10" ht="12.75">
      <c r="B598" s="88" t="s">
        <v>771</v>
      </c>
      <c r="C598" s="77" t="s">
        <v>628</v>
      </c>
      <c r="D598" s="78" t="s">
        <v>639</v>
      </c>
      <c r="E598" s="78" t="s">
        <v>1288</v>
      </c>
      <c r="F598" s="77" t="s">
        <v>997</v>
      </c>
      <c r="G598" s="79">
        <v>271900</v>
      </c>
      <c r="H598" s="79">
        <v>0</v>
      </c>
      <c r="I598" s="79">
        <f t="shared" si="33"/>
        <v>271900</v>
      </c>
      <c r="J598" s="95"/>
    </row>
    <row r="599" spans="2:10" s="64" customFormat="1" ht="24">
      <c r="B599" s="88" t="s">
        <v>1354</v>
      </c>
      <c r="C599" s="77" t="s">
        <v>628</v>
      </c>
      <c r="D599" s="78" t="s">
        <v>639</v>
      </c>
      <c r="E599" s="78" t="s">
        <v>1355</v>
      </c>
      <c r="F599" s="77"/>
      <c r="G599" s="79">
        <f>G600</f>
        <v>5122644.14</v>
      </c>
      <c r="H599" s="79">
        <f>H600</f>
        <v>0</v>
      </c>
      <c r="I599" s="79">
        <f t="shared" si="33"/>
        <v>5122644.14</v>
      </c>
      <c r="J599" s="95"/>
    </row>
    <row r="600" spans="2:10" s="64" customFormat="1" ht="12.75">
      <c r="B600" s="88" t="s">
        <v>771</v>
      </c>
      <c r="C600" s="77" t="s">
        <v>628</v>
      </c>
      <c r="D600" s="78" t="s">
        <v>639</v>
      </c>
      <c r="E600" s="78" t="s">
        <v>1355</v>
      </c>
      <c r="F600" s="77" t="s">
        <v>997</v>
      </c>
      <c r="G600" s="79">
        <v>5122644.14</v>
      </c>
      <c r="H600" s="79">
        <v>0</v>
      </c>
      <c r="I600" s="79">
        <f t="shared" si="33"/>
        <v>5122644.14</v>
      </c>
      <c r="J600" s="95"/>
    </row>
    <row r="601" spans="2:10" s="64" customFormat="1" ht="24">
      <c r="B601" s="88" t="s">
        <v>1021</v>
      </c>
      <c r="C601" s="77" t="s">
        <v>628</v>
      </c>
      <c r="D601" s="78" t="s">
        <v>639</v>
      </c>
      <c r="E601" s="78" t="s">
        <v>1289</v>
      </c>
      <c r="F601" s="77"/>
      <c r="G601" s="79">
        <f>G602</f>
        <v>4375440.84</v>
      </c>
      <c r="H601" s="79">
        <f>H602</f>
        <v>0</v>
      </c>
      <c r="I601" s="79">
        <f aca="true" t="shared" si="35" ref="I601:I624">G601+H601</f>
        <v>4375440.84</v>
      </c>
      <c r="J601" s="95"/>
    </row>
    <row r="602" spans="2:10" ht="12.75">
      <c r="B602" s="88" t="s">
        <v>771</v>
      </c>
      <c r="C602" s="77" t="s">
        <v>628</v>
      </c>
      <c r="D602" s="78" t="s">
        <v>639</v>
      </c>
      <c r="E602" s="78" t="s">
        <v>1289</v>
      </c>
      <c r="F602" s="77" t="s">
        <v>997</v>
      </c>
      <c r="G602" s="79">
        <v>4375440.84</v>
      </c>
      <c r="H602" s="79">
        <v>0</v>
      </c>
      <c r="I602" s="79">
        <f t="shared" si="35"/>
        <v>4375440.84</v>
      </c>
      <c r="J602" s="95"/>
    </row>
    <row r="603" spans="2:10" ht="24" hidden="1">
      <c r="B603" s="88" t="s">
        <v>926</v>
      </c>
      <c r="C603" s="77" t="s">
        <v>628</v>
      </c>
      <c r="D603" s="78" t="s">
        <v>639</v>
      </c>
      <c r="E603" s="78" t="s">
        <v>748</v>
      </c>
      <c r="F603" s="77"/>
      <c r="G603" s="79">
        <f>G604</f>
        <v>0</v>
      </c>
      <c r="H603" s="79">
        <f>H604</f>
        <v>0</v>
      </c>
      <c r="I603" s="79">
        <f t="shared" si="35"/>
        <v>0</v>
      </c>
      <c r="J603" s="95"/>
    </row>
    <row r="604" spans="2:10" ht="36" hidden="1">
      <c r="B604" s="88" t="s">
        <v>927</v>
      </c>
      <c r="C604" s="77" t="s">
        <v>628</v>
      </c>
      <c r="D604" s="78" t="s">
        <v>639</v>
      </c>
      <c r="E604" s="78" t="s">
        <v>747</v>
      </c>
      <c r="F604" s="77"/>
      <c r="G604" s="79">
        <f>G607+G605+G609</f>
        <v>0</v>
      </c>
      <c r="H604" s="79">
        <f>H607+H605+H609</f>
        <v>0</v>
      </c>
      <c r="I604" s="79">
        <f t="shared" si="35"/>
        <v>0</v>
      </c>
      <c r="J604" s="95"/>
    </row>
    <row r="605" spans="2:10" ht="24" hidden="1">
      <c r="B605" s="88" t="s">
        <v>1021</v>
      </c>
      <c r="C605" s="77" t="s">
        <v>628</v>
      </c>
      <c r="D605" s="78" t="s">
        <v>639</v>
      </c>
      <c r="E605" s="78" t="s">
        <v>1132</v>
      </c>
      <c r="F605" s="77"/>
      <c r="G605" s="79">
        <f>G606</f>
        <v>0</v>
      </c>
      <c r="H605" s="79">
        <f>H606</f>
        <v>0</v>
      </c>
      <c r="I605" s="79">
        <f t="shared" si="35"/>
        <v>0</v>
      </c>
      <c r="J605" s="95"/>
    </row>
    <row r="606" spans="2:10" ht="12.75" hidden="1">
      <c r="B606" s="88" t="s">
        <v>771</v>
      </c>
      <c r="C606" s="77" t="s">
        <v>628</v>
      </c>
      <c r="D606" s="78" t="s">
        <v>639</v>
      </c>
      <c r="E606" s="78" t="s">
        <v>1132</v>
      </c>
      <c r="F606" s="77" t="s">
        <v>997</v>
      </c>
      <c r="G606" s="79">
        <v>0</v>
      </c>
      <c r="H606" s="79">
        <v>0</v>
      </c>
      <c r="I606" s="79">
        <f t="shared" si="35"/>
        <v>0</v>
      </c>
      <c r="J606" s="95"/>
    </row>
    <row r="607" spans="2:10" ht="48" hidden="1">
      <c r="B607" s="88" t="s">
        <v>929</v>
      </c>
      <c r="C607" s="77" t="s">
        <v>628</v>
      </c>
      <c r="D607" s="78" t="s">
        <v>639</v>
      </c>
      <c r="E607" s="78" t="s">
        <v>697</v>
      </c>
      <c r="F607" s="77"/>
      <c r="G607" s="79">
        <f>G608</f>
        <v>0</v>
      </c>
      <c r="H607" s="79">
        <f>H608</f>
        <v>0</v>
      </c>
      <c r="I607" s="79">
        <f t="shared" si="35"/>
        <v>0</v>
      </c>
      <c r="J607" s="95"/>
    </row>
    <row r="608" spans="2:10" ht="12.75" hidden="1">
      <c r="B608" s="88" t="s">
        <v>771</v>
      </c>
      <c r="C608" s="77" t="s">
        <v>628</v>
      </c>
      <c r="D608" s="78" t="s">
        <v>639</v>
      </c>
      <c r="E608" s="78" t="s">
        <v>697</v>
      </c>
      <c r="F608" s="77">
        <v>300</v>
      </c>
      <c r="G608" s="79">
        <v>0</v>
      </c>
      <c r="H608" s="79">
        <v>0</v>
      </c>
      <c r="I608" s="79">
        <f t="shared" si="35"/>
        <v>0</v>
      </c>
      <c r="J608" s="95"/>
    </row>
    <row r="609" spans="2:10" ht="39" customHeight="1" hidden="1">
      <c r="B609" s="88" t="s">
        <v>1144</v>
      </c>
      <c r="C609" s="77" t="s">
        <v>628</v>
      </c>
      <c r="D609" s="78" t="s">
        <v>639</v>
      </c>
      <c r="E609" s="78" t="s">
        <v>1145</v>
      </c>
      <c r="F609" s="77"/>
      <c r="G609" s="79">
        <f>G610</f>
        <v>0</v>
      </c>
      <c r="H609" s="79">
        <f>H610</f>
        <v>0</v>
      </c>
      <c r="I609" s="79">
        <f t="shared" si="35"/>
        <v>0</v>
      </c>
      <c r="J609" s="95"/>
    </row>
    <row r="610" spans="2:10" ht="12.75" hidden="1">
      <c r="B610" s="88" t="s">
        <v>771</v>
      </c>
      <c r="C610" s="77" t="s">
        <v>628</v>
      </c>
      <c r="D610" s="78" t="s">
        <v>639</v>
      </c>
      <c r="E610" s="78" t="s">
        <v>1145</v>
      </c>
      <c r="F610" s="77" t="s">
        <v>997</v>
      </c>
      <c r="G610" s="79">
        <v>0</v>
      </c>
      <c r="H610" s="79">
        <v>0</v>
      </c>
      <c r="I610" s="79">
        <f t="shared" si="35"/>
        <v>0</v>
      </c>
      <c r="J610" s="95"/>
    </row>
    <row r="611" spans="2:10" ht="36">
      <c r="B611" s="88" t="s">
        <v>1448</v>
      </c>
      <c r="C611" s="77" t="s">
        <v>628</v>
      </c>
      <c r="D611" s="78" t="s">
        <v>639</v>
      </c>
      <c r="E611" s="78" t="s">
        <v>1321</v>
      </c>
      <c r="F611" s="77"/>
      <c r="G611" s="79">
        <f aca="true" t="shared" si="36" ref="G611:H614">G612</f>
        <v>501000</v>
      </c>
      <c r="H611" s="79">
        <f t="shared" si="36"/>
        <v>0</v>
      </c>
      <c r="I611" s="79">
        <f t="shared" si="35"/>
        <v>501000</v>
      </c>
      <c r="J611" s="95"/>
    </row>
    <row r="612" spans="2:10" ht="12.75">
      <c r="B612" s="88" t="s">
        <v>1449</v>
      </c>
      <c r="C612" s="77" t="s">
        <v>628</v>
      </c>
      <c r="D612" s="78" t="s">
        <v>639</v>
      </c>
      <c r="E612" s="78" t="s">
        <v>1323</v>
      </c>
      <c r="F612" s="77"/>
      <c r="G612" s="79">
        <f t="shared" si="36"/>
        <v>501000</v>
      </c>
      <c r="H612" s="79">
        <f t="shared" si="36"/>
        <v>0</v>
      </c>
      <c r="I612" s="79">
        <f>G612+H612</f>
        <v>501000</v>
      </c>
      <c r="J612" s="95"/>
    </row>
    <row r="613" spans="2:10" ht="12.75">
      <c r="B613" s="88" t="s">
        <v>1324</v>
      </c>
      <c r="C613" s="77" t="s">
        <v>628</v>
      </c>
      <c r="D613" s="78" t="s">
        <v>639</v>
      </c>
      <c r="E613" s="78" t="s">
        <v>1325</v>
      </c>
      <c r="F613" s="77"/>
      <c r="G613" s="79">
        <f t="shared" si="36"/>
        <v>501000</v>
      </c>
      <c r="H613" s="79">
        <f t="shared" si="36"/>
        <v>0</v>
      </c>
      <c r="I613" s="79">
        <f>G613+H613</f>
        <v>501000</v>
      </c>
      <c r="J613" s="95"/>
    </row>
    <row r="614" spans="2:10" ht="24">
      <c r="B614" s="88" t="s">
        <v>1582</v>
      </c>
      <c r="C614" s="77" t="s">
        <v>628</v>
      </c>
      <c r="D614" s="78" t="s">
        <v>639</v>
      </c>
      <c r="E614" s="78" t="s">
        <v>1583</v>
      </c>
      <c r="F614" s="77"/>
      <c r="G614" s="79">
        <f t="shared" si="36"/>
        <v>501000</v>
      </c>
      <c r="H614" s="79">
        <f t="shared" si="36"/>
        <v>0</v>
      </c>
      <c r="I614" s="79">
        <f>G614+H614</f>
        <v>501000</v>
      </c>
      <c r="J614" s="95"/>
    </row>
    <row r="615" spans="2:10" ht="12.75">
      <c r="B615" s="88" t="s">
        <v>771</v>
      </c>
      <c r="C615" s="77" t="s">
        <v>628</v>
      </c>
      <c r="D615" s="78" t="s">
        <v>639</v>
      </c>
      <c r="E615" s="78" t="s">
        <v>1583</v>
      </c>
      <c r="F615" s="77" t="s">
        <v>997</v>
      </c>
      <c r="G615" s="79">
        <v>501000</v>
      </c>
      <c r="H615" s="79">
        <v>0</v>
      </c>
      <c r="I615" s="79">
        <f>G615+H615</f>
        <v>501000</v>
      </c>
      <c r="J615" s="95"/>
    </row>
    <row r="616" spans="2:10" s="127" customFormat="1" ht="12.75">
      <c r="B616" s="121" t="s">
        <v>556</v>
      </c>
      <c r="C616" s="117" t="s">
        <v>628</v>
      </c>
      <c r="D616" s="122" t="s">
        <v>640</v>
      </c>
      <c r="E616" s="122"/>
      <c r="F616" s="117"/>
      <c r="G616" s="123">
        <f>G617+G620</f>
        <v>3822200</v>
      </c>
      <c r="H616" s="123">
        <f>H617+H620</f>
        <v>0</v>
      </c>
      <c r="I616" s="123">
        <f t="shared" si="35"/>
        <v>3822200</v>
      </c>
      <c r="J616" s="129"/>
    </row>
    <row r="617" spans="2:9" ht="12.75" hidden="1">
      <c r="B617" s="88" t="s">
        <v>1070</v>
      </c>
      <c r="C617" s="77" t="s">
        <v>628</v>
      </c>
      <c r="D617" s="78" t="s">
        <v>640</v>
      </c>
      <c r="E617" s="78" t="s">
        <v>757</v>
      </c>
      <c r="F617" s="77"/>
      <c r="G617" s="79">
        <f>G618</f>
        <v>0</v>
      </c>
      <c r="H617" s="79">
        <f>H618</f>
        <v>0</v>
      </c>
      <c r="I617" s="79">
        <f t="shared" si="35"/>
        <v>0</v>
      </c>
    </row>
    <row r="618" spans="2:9" ht="48" hidden="1">
      <c r="B618" s="88" t="s">
        <v>1134</v>
      </c>
      <c r="C618" s="77" t="s">
        <v>628</v>
      </c>
      <c r="D618" s="78" t="s">
        <v>640</v>
      </c>
      <c r="E618" s="78" t="s">
        <v>1063</v>
      </c>
      <c r="F618" s="77"/>
      <c r="G618" s="79">
        <f>G619</f>
        <v>0</v>
      </c>
      <c r="H618" s="79">
        <f>H619</f>
        <v>0</v>
      </c>
      <c r="I618" s="79">
        <f t="shared" si="35"/>
        <v>0</v>
      </c>
    </row>
    <row r="619" spans="2:9" ht="12.75" hidden="1">
      <c r="B619" s="88" t="s">
        <v>771</v>
      </c>
      <c r="C619" s="77" t="s">
        <v>628</v>
      </c>
      <c r="D619" s="78" t="s">
        <v>640</v>
      </c>
      <c r="E619" s="78" t="s">
        <v>1063</v>
      </c>
      <c r="F619" s="77">
        <v>300</v>
      </c>
      <c r="G619" s="79">
        <v>0</v>
      </c>
      <c r="H619" s="79">
        <v>0</v>
      </c>
      <c r="I619" s="79">
        <f t="shared" si="35"/>
        <v>0</v>
      </c>
    </row>
    <row r="620" spans="2:9" ht="24">
      <c r="B620" s="88" t="s">
        <v>1206</v>
      </c>
      <c r="C620" s="77" t="s">
        <v>628</v>
      </c>
      <c r="D620" s="78" t="s">
        <v>640</v>
      </c>
      <c r="E620" s="78" t="s">
        <v>1207</v>
      </c>
      <c r="F620" s="77"/>
      <c r="G620" s="79">
        <f aca="true" t="shared" si="37" ref="G620:H623">G621</f>
        <v>3822200</v>
      </c>
      <c r="H620" s="79">
        <f t="shared" si="37"/>
        <v>0</v>
      </c>
      <c r="I620" s="79">
        <f t="shared" si="35"/>
        <v>3822200</v>
      </c>
    </row>
    <row r="621" spans="2:9" ht="12.75">
      <c r="B621" s="88" t="s">
        <v>1208</v>
      </c>
      <c r="C621" s="77" t="s">
        <v>628</v>
      </c>
      <c r="D621" s="78" t="s">
        <v>640</v>
      </c>
      <c r="E621" s="78" t="s">
        <v>1209</v>
      </c>
      <c r="F621" s="77"/>
      <c r="G621" s="79">
        <f t="shared" si="37"/>
        <v>3822200</v>
      </c>
      <c r="H621" s="79">
        <f t="shared" si="37"/>
        <v>0</v>
      </c>
      <c r="I621" s="79">
        <f t="shared" si="35"/>
        <v>3822200</v>
      </c>
    </row>
    <row r="622" spans="2:9" ht="24">
      <c r="B622" s="88" t="s">
        <v>1210</v>
      </c>
      <c r="C622" s="77" t="s">
        <v>628</v>
      </c>
      <c r="D622" s="78" t="s">
        <v>640</v>
      </c>
      <c r="E622" s="78" t="s">
        <v>1211</v>
      </c>
      <c r="F622" s="77"/>
      <c r="G622" s="79">
        <f t="shared" si="37"/>
        <v>3822200</v>
      </c>
      <c r="H622" s="79">
        <f t="shared" si="37"/>
        <v>0</v>
      </c>
      <c r="I622" s="79">
        <f t="shared" si="35"/>
        <v>3822200</v>
      </c>
    </row>
    <row r="623" spans="2:9" ht="24" customHeight="1">
      <c r="B623" s="88" t="s">
        <v>1134</v>
      </c>
      <c r="C623" s="77" t="s">
        <v>628</v>
      </c>
      <c r="D623" s="78" t="s">
        <v>640</v>
      </c>
      <c r="E623" s="78" t="s">
        <v>1290</v>
      </c>
      <c r="F623" s="77"/>
      <c r="G623" s="79">
        <f t="shared" si="37"/>
        <v>3822200</v>
      </c>
      <c r="H623" s="79">
        <f t="shared" si="37"/>
        <v>0</v>
      </c>
      <c r="I623" s="79">
        <f t="shared" si="35"/>
        <v>3822200</v>
      </c>
    </row>
    <row r="624" spans="2:9" ht="12.75">
      <c r="B624" s="88" t="s">
        <v>771</v>
      </c>
      <c r="C624" s="77" t="s">
        <v>628</v>
      </c>
      <c r="D624" s="78" t="s">
        <v>640</v>
      </c>
      <c r="E624" s="78" t="s">
        <v>1290</v>
      </c>
      <c r="F624" s="77" t="s">
        <v>997</v>
      </c>
      <c r="G624" s="79">
        <v>3822200</v>
      </c>
      <c r="H624" s="79">
        <v>0</v>
      </c>
      <c r="I624" s="79">
        <f t="shared" si="35"/>
        <v>3822200</v>
      </c>
    </row>
    <row r="625" spans="2:10" s="127" customFormat="1" ht="12.75">
      <c r="B625" s="121" t="s">
        <v>268</v>
      </c>
      <c r="C625" s="117" t="s">
        <v>642</v>
      </c>
      <c r="D625" s="122"/>
      <c r="E625" s="122"/>
      <c r="F625" s="117"/>
      <c r="G625" s="123">
        <f aca="true" t="shared" si="38" ref="G625:H628">G626</f>
        <v>2929200</v>
      </c>
      <c r="H625" s="123">
        <f t="shared" si="38"/>
        <v>191875</v>
      </c>
      <c r="I625" s="123">
        <f aca="true" t="shared" si="39" ref="I625:I643">G625+H625</f>
        <v>3121075</v>
      </c>
      <c r="J625" s="128"/>
    </row>
    <row r="626" spans="2:10" s="127" customFormat="1" ht="12.75">
      <c r="B626" s="121" t="s">
        <v>626</v>
      </c>
      <c r="C626" s="117" t="s">
        <v>642</v>
      </c>
      <c r="D626" s="117" t="s">
        <v>638</v>
      </c>
      <c r="E626" s="122"/>
      <c r="F626" s="117"/>
      <c r="G626" s="123">
        <f t="shared" si="38"/>
        <v>2929200</v>
      </c>
      <c r="H626" s="123">
        <f t="shared" si="38"/>
        <v>191875</v>
      </c>
      <c r="I626" s="123">
        <f t="shared" si="39"/>
        <v>3121075</v>
      </c>
      <c r="J626" s="128"/>
    </row>
    <row r="627" spans="2:10" ht="28.5" customHeight="1">
      <c r="B627" s="88" t="s">
        <v>1244</v>
      </c>
      <c r="C627" s="77" t="s">
        <v>642</v>
      </c>
      <c r="D627" s="77" t="s">
        <v>638</v>
      </c>
      <c r="E627" s="77" t="s">
        <v>1245</v>
      </c>
      <c r="F627" s="77"/>
      <c r="G627" s="79">
        <f t="shared" si="38"/>
        <v>2929200</v>
      </c>
      <c r="H627" s="79">
        <f t="shared" si="38"/>
        <v>191875</v>
      </c>
      <c r="I627" s="79">
        <f t="shared" si="39"/>
        <v>3121075</v>
      </c>
      <c r="J627" s="95"/>
    </row>
    <row r="628" spans="2:10" ht="12.75">
      <c r="B628" s="88" t="s">
        <v>1356</v>
      </c>
      <c r="C628" s="77" t="s">
        <v>642</v>
      </c>
      <c r="D628" s="77" t="s">
        <v>638</v>
      </c>
      <c r="E628" s="77" t="s">
        <v>1357</v>
      </c>
      <c r="F628" s="77"/>
      <c r="G628" s="79">
        <f t="shared" si="38"/>
        <v>2929200</v>
      </c>
      <c r="H628" s="79">
        <f t="shared" si="38"/>
        <v>191875</v>
      </c>
      <c r="I628" s="79">
        <f t="shared" si="39"/>
        <v>3121075</v>
      </c>
      <c r="J628" s="95"/>
    </row>
    <row r="629" spans="2:10" ht="12.75">
      <c r="B629" s="88" t="s">
        <v>1358</v>
      </c>
      <c r="C629" s="77" t="s">
        <v>642</v>
      </c>
      <c r="D629" s="77" t="s">
        <v>638</v>
      </c>
      <c r="E629" s="77" t="s">
        <v>1359</v>
      </c>
      <c r="F629" s="77"/>
      <c r="G629" s="79">
        <f>G630+G631+G632</f>
        <v>2929200</v>
      </c>
      <c r="H629" s="79">
        <f>H630+H631+H632</f>
        <v>191875</v>
      </c>
      <c r="I629" s="79">
        <f t="shared" si="39"/>
        <v>3121075</v>
      </c>
      <c r="J629" s="95"/>
    </row>
    <row r="630" spans="2:10" ht="36">
      <c r="B630" s="88" t="s">
        <v>765</v>
      </c>
      <c r="C630" s="77" t="s">
        <v>642</v>
      </c>
      <c r="D630" s="77" t="s">
        <v>638</v>
      </c>
      <c r="E630" s="77" t="s">
        <v>1359</v>
      </c>
      <c r="F630" s="77" t="s">
        <v>733</v>
      </c>
      <c r="G630" s="79">
        <v>497000</v>
      </c>
      <c r="H630" s="79">
        <v>0</v>
      </c>
      <c r="I630" s="79">
        <f t="shared" si="39"/>
        <v>497000</v>
      </c>
      <c r="J630" s="95"/>
    </row>
    <row r="631" spans="2:10" ht="24">
      <c r="B631" s="88" t="s">
        <v>766</v>
      </c>
      <c r="C631" s="77" t="s">
        <v>642</v>
      </c>
      <c r="D631" s="77" t="s">
        <v>638</v>
      </c>
      <c r="E631" s="77" t="s">
        <v>1359</v>
      </c>
      <c r="F631" s="77" t="s">
        <v>971</v>
      </c>
      <c r="G631" s="79">
        <v>2107200</v>
      </c>
      <c r="H631" s="79">
        <v>35875</v>
      </c>
      <c r="I631" s="79">
        <f t="shared" si="39"/>
        <v>2143075</v>
      </c>
      <c r="J631" s="95"/>
    </row>
    <row r="632" spans="2:10" ht="12.75">
      <c r="B632" s="88" t="s">
        <v>771</v>
      </c>
      <c r="C632" s="77" t="s">
        <v>642</v>
      </c>
      <c r="D632" s="77" t="s">
        <v>638</v>
      </c>
      <c r="E632" s="77" t="s">
        <v>1359</v>
      </c>
      <c r="F632" s="77" t="s">
        <v>997</v>
      </c>
      <c r="G632" s="79">
        <v>325000</v>
      </c>
      <c r="H632" s="79">
        <v>156000</v>
      </c>
      <c r="I632" s="79">
        <f t="shared" si="39"/>
        <v>481000</v>
      </c>
      <c r="J632" s="95"/>
    </row>
    <row r="633" spans="2:10" s="127" customFormat="1" ht="12.75">
      <c r="B633" s="121" t="s">
        <v>959</v>
      </c>
      <c r="C633" s="117" t="s">
        <v>647</v>
      </c>
      <c r="D633" s="122"/>
      <c r="E633" s="117"/>
      <c r="F633" s="117"/>
      <c r="G633" s="123">
        <f>G634+G639</f>
        <v>2300000</v>
      </c>
      <c r="H633" s="123">
        <f>H634+H639</f>
        <v>0</v>
      </c>
      <c r="I633" s="123">
        <f t="shared" si="39"/>
        <v>2300000</v>
      </c>
      <c r="J633" s="128"/>
    </row>
    <row r="634" spans="2:10" ht="12.75">
      <c r="B634" s="121" t="s">
        <v>630</v>
      </c>
      <c r="C634" s="117" t="s">
        <v>647</v>
      </c>
      <c r="D634" s="122" t="s">
        <v>637</v>
      </c>
      <c r="E634" s="122"/>
      <c r="F634" s="117"/>
      <c r="G634" s="123">
        <f>G635</f>
        <v>250000</v>
      </c>
      <c r="H634" s="123">
        <f>H635</f>
        <v>0</v>
      </c>
      <c r="I634" s="123">
        <f t="shared" si="39"/>
        <v>250000</v>
      </c>
      <c r="J634" s="95"/>
    </row>
    <row r="635" spans="2:10" s="64" customFormat="1" ht="24">
      <c r="B635" s="88" t="s">
        <v>1360</v>
      </c>
      <c r="C635" s="77" t="s">
        <v>647</v>
      </c>
      <c r="D635" s="78" t="s">
        <v>637</v>
      </c>
      <c r="E635" s="78" t="s">
        <v>1361</v>
      </c>
      <c r="F635" s="77"/>
      <c r="G635" s="79">
        <f aca="true" t="shared" si="40" ref="G635:H637">G636</f>
        <v>250000</v>
      </c>
      <c r="H635" s="79">
        <f t="shared" si="40"/>
        <v>0</v>
      </c>
      <c r="I635" s="79">
        <f t="shared" si="39"/>
        <v>250000</v>
      </c>
      <c r="J635" s="95"/>
    </row>
    <row r="636" spans="2:10" ht="24">
      <c r="B636" s="88" t="s">
        <v>1362</v>
      </c>
      <c r="C636" s="77" t="s">
        <v>647</v>
      </c>
      <c r="D636" s="78" t="s">
        <v>637</v>
      </c>
      <c r="E636" s="78" t="s">
        <v>1363</v>
      </c>
      <c r="F636" s="77"/>
      <c r="G636" s="79">
        <f t="shared" si="40"/>
        <v>250000</v>
      </c>
      <c r="H636" s="79">
        <f t="shared" si="40"/>
        <v>0</v>
      </c>
      <c r="I636" s="79">
        <f t="shared" si="39"/>
        <v>250000</v>
      </c>
      <c r="J636" s="95"/>
    </row>
    <row r="637" spans="2:10" ht="24">
      <c r="B637" s="88" t="s">
        <v>1364</v>
      </c>
      <c r="C637" s="77" t="s">
        <v>647</v>
      </c>
      <c r="D637" s="78" t="s">
        <v>637</v>
      </c>
      <c r="E637" s="78" t="s">
        <v>1365</v>
      </c>
      <c r="F637" s="77"/>
      <c r="G637" s="79">
        <f t="shared" si="40"/>
        <v>250000</v>
      </c>
      <c r="H637" s="79">
        <f t="shared" si="40"/>
        <v>0</v>
      </c>
      <c r="I637" s="79">
        <f t="shared" si="39"/>
        <v>250000</v>
      </c>
      <c r="J637" s="95"/>
    </row>
    <row r="638" spans="2:10" ht="24">
      <c r="B638" s="88" t="s">
        <v>767</v>
      </c>
      <c r="C638" s="77" t="s">
        <v>647</v>
      </c>
      <c r="D638" s="78" t="s">
        <v>637</v>
      </c>
      <c r="E638" s="78" t="s">
        <v>1365</v>
      </c>
      <c r="F638" s="77" t="s">
        <v>973</v>
      </c>
      <c r="G638" s="79">
        <v>250000</v>
      </c>
      <c r="H638" s="79">
        <v>0</v>
      </c>
      <c r="I638" s="79">
        <f t="shared" si="39"/>
        <v>250000</v>
      </c>
      <c r="J638" s="95"/>
    </row>
    <row r="639" spans="2:10" s="127" customFormat="1" ht="12.75">
      <c r="B639" s="121" t="s">
        <v>587</v>
      </c>
      <c r="C639" s="117" t="s">
        <v>647</v>
      </c>
      <c r="D639" s="122" t="s">
        <v>638</v>
      </c>
      <c r="E639" s="122"/>
      <c r="F639" s="117"/>
      <c r="G639" s="123">
        <f>G640</f>
        <v>2050000</v>
      </c>
      <c r="H639" s="123">
        <f>H640</f>
        <v>0</v>
      </c>
      <c r="I639" s="123">
        <f t="shared" si="39"/>
        <v>2050000</v>
      </c>
      <c r="J639" s="128"/>
    </row>
    <row r="640" spans="2:10" s="64" customFormat="1" ht="24">
      <c r="B640" s="88" t="s">
        <v>1360</v>
      </c>
      <c r="C640" s="77" t="s">
        <v>647</v>
      </c>
      <c r="D640" s="78" t="s">
        <v>638</v>
      </c>
      <c r="E640" s="78" t="s">
        <v>1361</v>
      </c>
      <c r="F640" s="77"/>
      <c r="G640" s="79">
        <f aca="true" t="shared" si="41" ref="G640:H642">G641</f>
        <v>2050000</v>
      </c>
      <c r="H640" s="79">
        <f t="shared" si="41"/>
        <v>0</v>
      </c>
      <c r="I640" s="79">
        <f t="shared" si="39"/>
        <v>2050000</v>
      </c>
      <c r="J640" s="95"/>
    </row>
    <row r="641" spans="2:10" ht="12.75">
      <c r="B641" s="88" t="s">
        <v>1366</v>
      </c>
      <c r="C641" s="77" t="s">
        <v>647</v>
      </c>
      <c r="D641" s="78" t="s">
        <v>638</v>
      </c>
      <c r="E641" s="78" t="s">
        <v>1367</v>
      </c>
      <c r="F641" s="77"/>
      <c r="G641" s="79">
        <f t="shared" si="41"/>
        <v>2050000</v>
      </c>
      <c r="H641" s="79">
        <f t="shared" si="41"/>
        <v>0</v>
      </c>
      <c r="I641" s="79">
        <f t="shared" si="39"/>
        <v>2050000</v>
      </c>
      <c r="J641" s="95"/>
    </row>
    <row r="642" spans="2:10" ht="12.75">
      <c r="B642" s="88" t="s">
        <v>1368</v>
      </c>
      <c r="C642" s="77" t="s">
        <v>647</v>
      </c>
      <c r="D642" s="78" t="s">
        <v>638</v>
      </c>
      <c r="E642" s="78" t="s">
        <v>1369</v>
      </c>
      <c r="F642" s="77"/>
      <c r="G642" s="79">
        <f t="shared" si="41"/>
        <v>2050000</v>
      </c>
      <c r="H642" s="79">
        <f t="shared" si="41"/>
        <v>0</v>
      </c>
      <c r="I642" s="79">
        <f t="shared" si="39"/>
        <v>2050000</v>
      </c>
      <c r="J642" s="95"/>
    </row>
    <row r="643" spans="2:10" ht="24">
      <c r="B643" s="88" t="s">
        <v>767</v>
      </c>
      <c r="C643" s="77" t="s">
        <v>647</v>
      </c>
      <c r="D643" s="78" t="s">
        <v>638</v>
      </c>
      <c r="E643" s="78" t="s">
        <v>1369</v>
      </c>
      <c r="F643" s="77" t="s">
        <v>973</v>
      </c>
      <c r="G643" s="79">
        <v>2050000</v>
      </c>
      <c r="H643" s="79">
        <v>0</v>
      </c>
      <c r="I643" s="79">
        <f t="shared" si="39"/>
        <v>2050000</v>
      </c>
      <c r="J643" s="95"/>
    </row>
    <row r="644" spans="2:10" s="127" customFormat="1" ht="12.75">
      <c r="B644" s="121" t="s">
        <v>951</v>
      </c>
      <c r="C644" s="117" t="s">
        <v>643</v>
      </c>
      <c r="D644" s="122"/>
      <c r="E644" s="122"/>
      <c r="F644" s="117"/>
      <c r="G644" s="123">
        <f>G645</f>
        <v>3000</v>
      </c>
      <c r="H644" s="123">
        <f>H645</f>
        <v>1500</v>
      </c>
      <c r="I644" s="123">
        <f aca="true" t="shared" si="42" ref="I644:I673">G644+H644</f>
        <v>4500</v>
      </c>
      <c r="J644" s="129"/>
    </row>
    <row r="645" spans="2:10" s="127" customFormat="1" ht="22.5">
      <c r="B645" s="121" t="s">
        <v>1028</v>
      </c>
      <c r="C645" s="117" t="s">
        <v>643</v>
      </c>
      <c r="D645" s="122" t="s">
        <v>637</v>
      </c>
      <c r="E645" s="122"/>
      <c r="F645" s="117"/>
      <c r="G645" s="123">
        <f>G646</f>
        <v>3000</v>
      </c>
      <c r="H645" s="123">
        <f>H646</f>
        <v>1500</v>
      </c>
      <c r="I645" s="123">
        <f t="shared" si="42"/>
        <v>4500</v>
      </c>
      <c r="J645" s="129"/>
    </row>
    <row r="646" spans="2:9" ht="24">
      <c r="B646" s="88" t="s">
        <v>1161</v>
      </c>
      <c r="C646" s="77" t="s">
        <v>643</v>
      </c>
      <c r="D646" s="78" t="s">
        <v>637</v>
      </c>
      <c r="E646" s="78" t="s">
        <v>1162</v>
      </c>
      <c r="F646" s="77"/>
      <c r="G646" s="79">
        <f aca="true" t="shared" si="43" ref="G646:H649">G647</f>
        <v>3000</v>
      </c>
      <c r="H646" s="79">
        <f t="shared" si="43"/>
        <v>1500</v>
      </c>
      <c r="I646" s="79">
        <f t="shared" si="42"/>
        <v>4500</v>
      </c>
    </row>
    <row r="647" spans="2:9" ht="24">
      <c r="B647" s="88" t="s">
        <v>1291</v>
      </c>
      <c r="C647" s="77" t="s">
        <v>643</v>
      </c>
      <c r="D647" s="78" t="s">
        <v>637</v>
      </c>
      <c r="E647" s="78" t="s">
        <v>1292</v>
      </c>
      <c r="F647" s="77"/>
      <c r="G647" s="79">
        <f t="shared" si="43"/>
        <v>3000</v>
      </c>
      <c r="H647" s="79">
        <f t="shared" si="43"/>
        <v>1500</v>
      </c>
      <c r="I647" s="79">
        <f t="shared" si="42"/>
        <v>4500</v>
      </c>
    </row>
    <row r="648" spans="2:9" ht="26.25" customHeight="1">
      <c r="B648" s="88" t="s">
        <v>1293</v>
      </c>
      <c r="C648" s="77" t="s">
        <v>643</v>
      </c>
      <c r="D648" s="78" t="s">
        <v>637</v>
      </c>
      <c r="E648" s="78" t="s">
        <v>1294</v>
      </c>
      <c r="F648" s="77"/>
      <c r="G648" s="79">
        <f t="shared" si="43"/>
        <v>3000</v>
      </c>
      <c r="H648" s="79">
        <f t="shared" si="43"/>
        <v>1500</v>
      </c>
      <c r="I648" s="79">
        <f t="shared" si="42"/>
        <v>4500</v>
      </c>
    </row>
    <row r="649" spans="2:9" ht="12.75">
      <c r="B649" s="88" t="s">
        <v>1295</v>
      </c>
      <c r="C649" s="77" t="s">
        <v>643</v>
      </c>
      <c r="D649" s="78" t="s">
        <v>637</v>
      </c>
      <c r="E649" s="78" t="s">
        <v>1296</v>
      </c>
      <c r="F649" s="77"/>
      <c r="G649" s="79">
        <f t="shared" si="43"/>
        <v>3000</v>
      </c>
      <c r="H649" s="79">
        <f t="shared" si="43"/>
        <v>1500</v>
      </c>
      <c r="I649" s="79">
        <f t="shared" si="42"/>
        <v>4500</v>
      </c>
    </row>
    <row r="650" spans="2:9" ht="12.75">
      <c r="B650" s="88" t="s">
        <v>770</v>
      </c>
      <c r="C650" s="77" t="s">
        <v>643</v>
      </c>
      <c r="D650" s="78" t="s">
        <v>637</v>
      </c>
      <c r="E650" s="78" t="s">
        <v>1296</v>
      </c>
      <c r="F650" s="77" t="s">
        <v>1297</v>
      </c>
      <c r="G650" s="79">
        <v>3000</v>
      </c>
      <c r="H650" s="79">
        <v>1500</v>
      </c>
      <c r="I650" s="79">
        <f t="shared" si="42"/>
        <v>4500</v>
      </c>
    </row>
    <row r="651" spans="2:10" s="127" customFormat="1" ht="22.5">
      <c r="B651" s="121" t="s">
        <v>953</v>
      </c>
      <c r="C651" s="117" t="s">
        <v>645</v>
      </c>
      <c r="D651" s="122"/>
      <c r="E651" s="122"/>
      <c r="F651" s="117"/>
      <c r="G651" s="123">
        <f>G652+G661</f>
        <v>45169523.5</v>
      </c>
      <c r="H651" s="123">
        <f>H652+H661</f>
        <v>1037250.46</v>
      </c>
      <c r="I651" s="123">
        <f t="shared" si="42"/>
        <v>46206773.96</v>
      </c>
      <c r="J651" s="129"/>
    </row>
    <row r="652" spans="2:10" s="127" customFormat="1" ht="22.5">
      <c r="B652" s="121" t="s">
        <v>378</v>
      </c>
      <c r="C652" s="117" t="s">
        <v>645</v>
      </c>
      <c r="D652" s="122" t="s">
        <v>637</v>
      </c>
      <c r="E652" s="122"/>
      <c r="F652" s="117"/>
      <c r="G652" s="123">
        <f>G653</f>
        <v>23770600</v>
      </c>
      <c r="H652" s="123">
        <f>H653</f>
        <v>0</v>
      </c>
      <c r="I652" s="123">
        <f t="shared" si="42"/>
        <v>23770600</v>
      </c>
      <c r="J652" s="129"/>
    </row>
    <row r="653" spans="2:9" ht="24">
      <c r="B653" s="88" t="s">
        <v>1161</v>
      </c>
      <c r="C653" s="77" t="s">
        <v>645</v>
      </c>
      <c r="D653" s="78" t="s">
        <v>637</v>
      </c>
      <c r="E653" s="78" t="s">
        <v>1162</v>
      </c>
      <c r="F653" s="77"/>
      <c r="G653" s="79">
        <f aca="true" t="shared" si="44" ref="G653:H655">G654</f>
        <v>23770600</v>
      </c>
      <c r="H653" s="79">
        <f t="shared" si="44"/>
        <v>0</v>
      </c>
      <c r="I653" s="79">
        <f t="shared" si="42"/>
        <v>23770600</v>
      </c>
    </row>
    <row r="654" spans="2:9" ht="24">
      <c r="B654" s="88" t="s">
        <v>1291</v>
      </c>
      <c r="C654" s="77" t="s">
        <v>645</v>
      </c>
      <c r="D654" s="78" t="s">
        <v>637</v>
      </c>
      <c r="E654" s="78" t="s">
        <v>1292</v>
      </c>
      <c r="F654" s="77"/>
      <c r="G654" s="79">
        <f t="shared" si="44"/>
        <v>23770600</v>
      </c>
      <c r="H654" s="79">
        <f t="shared" si="44"/>
        <v>0</v>
      </c>
      <c r="I654" s="79">
        <f t="shared" si="42"/>
        <v>23770600</v>
      </c>
    </row>
    <row r="655" spans="2:9" ht="29.25" customHeight="1">
      <c r="B655" s="88" t="s">
        <v>1293</v>
      </c>
      <c r="C655" s="77" t="s">
        <v>645</v>
      </c>
      <c r="D655" s="78" t="s">
        <v>637</v>
      </c>
      <c r="E655" s="78" t="s">
        <v>1294</v>
      </c>
      <c r="F655" s="77"/>
      <c r="G655" s="79">
        <f t="shared" si="44"/>
        <v>23770600</v>
      </c>
      <c r="H655" s="79">
        <f t="shared" si="44"/>
        <v>0</v>
      </c>
      <c r="I655" s="79">
        <f t="shared" si="42"/>
        <v>23770600</v>
      </c>
    </row>
    <row r="656" spans="2:9" ht="24">
      <c r="B656" s="88" t="s">
        <v>1298</v>
      </c>
      <c r="C656" s="77" t="s">
        <v>645</v>
      </c>
      <c r="D656" s="78" t="s">
        <v>637</v>
      </c>
      <c r="E656" s="78" t="s">
        <v>1299</v>
      </c>
      <c r="F656" s="77"/>
      <c r="G656" s="79">
        <f>G657+G659</f>
        <v>23770600</v>
      </c>
      <c r="H656" s="79">
        <f>H657+H659</f>
        <v>0</v>
      </c>
      <c r="I656" s="79">
        <f t="shared" si="42"/>
        <v>23770600</v>
      </c>
    </row>
    <row r="657" spans="2:9" ht="24">
      <c r="B657" s="88" t="s">
        <v>905</v>
      </c>
      <c r="C657" s="77" t="s">
        <v>645</v>
      </c>
      <c r="D657" s="78" t="s">
        <v>637</v>
      </c>
      <c r="E657" s="78" t="s">
        <v>1300</v>
      </c>
      <c r="F657" s="77"/>
      <c r="G657" s="79">
        <f>G658</f>
        <v>17093700</v>
      </c>
      <c r="H657" s="79">
        <f>H658</f>
        <v>0</v>
      </c>
      <c r="I657" s="79">
        <f t="shared" si="42"/>
        <v>17093700</v>
      </c>
    </row>
    <row r="658" spans="2:9" ht="12.75">
      <c r="B658" s="88" t="s">
        <v>768</v>
      </c>
      <c r="C658" s="77" t="s">
        <v>645</v>
      </c>
      <c r="D658" s="78" t="s">
        <v>637</v>
      </c>
      <c r="E658" s="78" t="s">
        <v>1300</v>
      </c>
      <c r="F658" s="77" t="s">
        <v>413</v>
      </c>
      <c r="G658" s="79">
        <f>2548870+1702440+1798620+1531950+1154380+2028630+1662950+2808450+1857410</f>
        <v>17093700</v>
      </c>
      <c r="H658" s="79">
        <v>0</v>
      </c>
      <c r="I658" s="79">
        <f t="shared" si="42"/>
        <v>17093700</v>
      </c>
    </row>
    <row r="659" spans="2:9" ht="24">
      <c r="B659" s="88" t="s">
        <v>906</v>
      </c>
      <c r="C659" s="77" t="s">
        <v>645</v>
      </c>
      <c r="D659" s="78" t="s">
        <v>637</v>
      </c>
      <c r="E659" s="78" t="s">
        <v>1301</v>
      </c>
      <c r="F659" s="77"/>
      <c r="G659" s="79">
        <f>G660</f>
        <v>6676900</v>
      </c>
      <c r="H659" s="79">
        <f>H660</f>
        <v>0</v>
      </c>
      <c r="I659" s="79">
        <f t="shared" si="42"/>
        <v>6676900</v>
      </c>
    </row>
    <row r="660" spans="2:9" ht="12.75">
      <c r="B660" s="88" t="s">
        <v>768</v>
      </c>
      <c r="C660" s="77" t="s">
        <v>645</v>
      </c>
      <c r="D660" s="78" t="s">
        <v>637</v>
      </c>
      <c r="E660" s="78" t="s">
        <v>1301</v>
      </c>
      <c r="F660" s="77" t="s">
        <v>413</v>
      </c>
      <c r="G660" s="79">
        <f>627660+980190+339540+459060+868040+820220+559060+1517700+505430</f>
        <v>6676900</v>
      </c>
      <c r="H660" s="79">
        <v>0</v>
      </c>
      <c r="I660" s="79">
        <f t="shared" si="42"/>
        <v>6676900</v>
      </c>
    </row>
    <row r="661" spans="2:10" s="127" customFormat="1" ht="12.75">
      <c r="B661" s="121" t="s">
        <v>994</v>
      </c>
      <c r="C661" s="117" t="s">
        <v>645</v>
      </c>
      <c r="D661" s="117" t="s">
        <v>639</v>
      </c>
      <c r="E661" s="122"/>
      <c r="F661" s="117"/>
      <c r="G661" s="123">
        <f aca="true" t="shared" si="45" ref="G661:H663">G662</f>
        <v>21398923.5</v>
      </c>
      <c r="H661" s="123">
        <f t="shared" si="45"/>
        <v>1037250.46</v>
      </c>
      <c r="I661" s="123">
        <f t="shared" si="42"/>
        <v>22436173.96</v>
      </c>
      <c r="J661" s="129"/>
    </row>
    <row r="662" spans="2:10" s="127" customFormat="1" ht="26.25" customHeight="1">
      <c r="B662" s="88" t="s">
        <v>1405</v>
      </c>
      <c r="C662" s="77" t="s">
        <v>645</v>
      </c>
      <c r="D662" s="77" t="s">
        <v>639</v>
      </c>
      <c r="E662" s="78" t="s">
        <v>1162</v>
      </c>
      <c r="F662" s="77"/>
      <c r="G662" s="79">
        <f t="shared" si="45"/>
        <v>21398923.5</v>
      </c>
      <c r="H662" s="79">
        <f t="shared" si="45"/>
        <v>1037250.46</v>
      </c>
      <c r="I662" s="79">
        <f t="shared" si="42"/>
        <v>22436173.96</v>
      </c>
      <c r="J662" s="129"/>
    </row>
    <row r="663" spans="2:10" s="127" customFormat="1" ht="24">
      <c r="B663" s="88" t="s">
        <v>1291</v>
      </c>
      <c r="C663" s="77" t="s">
        <v>645</v>
      </c>
      <c r="D663" s="77" t="s">
        <v>639</v>
      </c>
      <c r="E663" s="78" t="s">
        <v>1292</v>
      </c>
      <c r="F663" s="77"/>
      <c r="G663" s="79">
        <f>G664</f>
        <v>21398923.5</v>
      </c>
      <c r="H663" s="79">
        <f t="shared" si="45"/>
        <v>1037250.46</v>
      </c>
      <c r="I663" s="79">
        <f t="shared" si="42"/>
        <v>22436173.96</v>
      </c>
      <c r="J663" s="129"/>
    </row>
    <row r="664" spans="2:10" s="127" customFormat="1" ht="25.5" customHeight="1">
      <c r="B664" s="88" t="s">
        <v>1293</v>
      </c>
      <c r="C664" s="77" t="s">
        <v>645</v>
      </c>
      <c r="D664" s="77" t="s">
        <v>639</v>
      </c>
      <c r="E664" s="78" t="s">
        <v>1294</v>
      </c>
      <c r="F664" s="77"/>
      <c r="G664" s="79">
        <f>G665+G670+G672+G668</f>
        <v>21398923.5</v>
      </c>
      <c r="H664" s="79">
        <f>H665+H670+H672+H668</f>
        <v>1037250.46</v>
      </c>
      <c r="I664" s="79">
        <f t="shared" si="42"/>
        <v>22436173.96</v>
      </c>
      <c r="J664" s="129"/>
    </row>
    <row r="665" spans="2:10" s="127" customFormat="1" ht="24">
      <c r="B665" s="88" t="s">
        <v>1298</v>
      </c>
      <c r="C665" s="77" t="s">
        <v>645</v>
      </c>
      <c r="D665" s="77" t="s">
        <v>639</v>
      </c>
      <c r="E665" s="78" t="s">
        <v>1299</v>
      </c>
      <c r="F665" s="77"/>
      <c r="G665" s="79">
        <f>G666</f>
        <v>9782649</v>
      </c>
      <c r="H665" s="79">
        <f>H666</f>
        <v>1037250.46</v>
      </c>
      <c r="I665" s="79">
        <f t="shared" si="42"/>
        <v>10819899.46</v>
      </c>
      <c r="J665" s="129"/>
    </row>
    <row r="666" spans="2:9" ht="12.75">
      <c r="B666" s="88" t="s">
        <v>611</v>
      </c>
      <c r="C666" s="77" t="s">
        <v>645</v>
      </c>
      <c r="D666" s="77" t="s">
        <v>639</v>
      </c>
      <c r="E666" s="78" t="s">
        <v>1406</v>
      </c>
      <c r="F666" s="77"/>
      <c r="G666" s="79">
        <f>G667</f>
        <v>9782649</v>
      </c>
      <c r="H666" s="79">
        <f>H667</f>
        <v>1037250.46</v>
      </c>
      <c r="I666" s="79">
        <f t="shared" si="42"/>
        <v>10819899.46</v>
      </c>
    </row>
    <row r="667" spans="2:9" ht="12.75">
      <c r="B667" s="88" t="s">
        <v>768</v>
      </c>
      <c r="C667" s="77" t="s">
        <v>645</v>
      </c>
      <c r="D667" s="77" t="s">
        <v>639</v>
      </c>
      <c r="E667" s="78" t="s">
        <v>1406</v>
      </c>
      <c r="F667" s="77" t="s">
        <v>413</v>
      </c>
      <c r="G667" s="79">
        <v>9782649</v>
      </c>
      <c r="H667" s="79">
        <v>1037250.46</v>
      </c>
      <c r="I667" s="79">
        <f t="shared" si="42"/>
        <v>10819899.46</v>
      </c>
    </row>
    <row r="668" spans="2:9" ht="24">
      <c r="B668" s="88" t="s">
        <v>1506</v>
      </c>
      <c r="C668" s="77" t="s">
        <v>645</v>
      </c>
      <c r="D668" s="77" t="s">
        <v>639</v>
      </c>
      <c r="E668" s="78" t="s">
        <v>1507</v>
      </c>
      <c r="F668" s="77"/>
      <c r="G668" s="79">
        <f>G669</f>
        <v>1697374.5</v>
      </c>
      <c r="H668" s="79">
        <f>H669</f>
        <v>0</v>
      </c>
      <c r="I668" s="79">
        <f t="shared" si="42"/>
        <v>1697374.5</v>
      </c>
    </row>
    <row r="669" spans="2:9" ht="12.75">
      <c r="B669" s="88" t="s">
        <v>768</v>
      </c>
      <c r="C669" s="77" t="s">
        <v>645</v>
      </c>
      <c r="D669" s="77" t="s">
        <v>639</v>
      </c>
      <c r="E669" s="78" t="s">
        <v>1507</v>
      </c>
      <c r="F669" s="77" t="s">
        <v>413</v>
      </c>
      <c r="G669" s="79">
        <v>1697374.5</v>
      </c>
      <c r="H669" s="79">
        <v>0</v>
      </c>
      <c r="I669" s="79">
        <f t="shared" si="42"/>
        <v>1697374.5</v>
      </c>
    </row>
    <row r="670" spans="2:9" ht="36" hidden="1">
      <c r="B670" s="88" t="s">
        <v>1407</v>
      </c>
      <c r="C670" s="77" t="s">
        <v>645</v>
      </c>
      <c r="D670" s="77" t="s">
        <v>639</v>
      </c>
      <c r="E670" s="78" t="s">
        <v>1408</v>
      </c>
      <c r="F670" s="77"/>
      <c r="G670" s="79">
        <f>G671</f>
        <v>0</v>
      </c>
      <c r="H670" s="79">
        <f>H671</f>
        <v>0</v>
      </c>
      <c r="I670" s="79">
        <f t="shared" si="42"/>
        <v>0</v>
      </c>
    </row>
    <row r="671" spans="2:9" ht="12.75" hidden="1">
      <c r="B671" s="88" t="s">
        <v>768</v>
      </c>
      <c r="C671" s="77" t="s">
        <v>645</v>
      </c>
      <c r="D671" s="77" t="s">
        <v>639</v>
      </c>
      <c r="E671" s="78" t="s">
        <v>1408</v>
      </c>
      <c r="F671" s="77" t="s">
        <v>413</v>
      </c>
      <c r="G671" s="79">
        <v>0</v>
      </c>
      <c r="H671" s="79">
        <v>0</v>
      </c>
      <c r="I671" s="79">
        <f t="shared" si="42"/>
        <v>0</v>
      </c>
    </row>
    <row r="672" spans="2:9" ht="24">
      <c r="B672" s="88" t="s">
        <v>1370</v>
      </c>
      <c r="C672" s="77" t="s">
        <v>645</v>
      </c>
      <c r="D672" s="77" t="s">
        <v>639</v>
      </c>
      <c r="E672" s="78" t="s">
        <v>1508</v>
      </c>
      <c r="F672" s="77"/>
      <c r="G672" s="79">
        <f>G673</f>
        <v>9918900</v>
      </c>
      <c r="H672" s="79">
        <f>H673</f>
        <v>0</v>
      </c>
      <c r="I672" s="79">
        <f t="shared" si="42"/>
        <v>9918900</v>
      </c>
    </row>
    <row r="673" spans="2:9" ht="12.75">
      <c r="B673" s="88" t="s">
        <v>768</v>
      </c>
      <c r="C673" s="77" t="s">
        <v>645</v>
      </c>
      <c r="D673" s="77" t="s">
        <v>639</v>
      </c>
      <c r="E673" s="78" t="s">
        <v>1508</v>
      </c>
      <c r="F673" s="77" t="s">
        <v>413</v>
      </c>
      <c r="G673" s="79">
        <v>9918900</v>
      </c>
      <c r="H673" s="79">
        <v>0</v>
      </c>
      <c r="I673" s="79">
        <f t="shared" si="42"/>
        <v>9918900</v>
      </c>
    </row>
    <row r="674" spans="2:9" ht="12.75" hidden="1">
      <c r="B674" s="88" t="s">
        <v>1052</v>
      </c>
      <c r="C674" s="77" t="s">
        <v>1053</v>
      </c>
      <c r="D674" s="77" t="s">
        <v>1053</v>
      </c>
      <c r="E674" s="77" t="s">
        <v>1055</v>
      </c>
      <c r="F674" s="77" t="s">
        <v>1054</v>
      </c>
      <c r="G674" s="79">
        <v>0</v>
      </c>
      <c r="H674" s="79">
        <v>0</v>
      </c>
      <c r="I674" s="79">
        <f>G674+H674</f>
        <v>0</v>
      </c>
    </row>
    <row r="675" spans="2:9" ht="12.75">
      <c r="B675" s="156" t="s">
        <v>636</v>
      </c>
      <c r="C675" s="157"/>
      <c r="D675" s="157"/>
      <c r="E675" s="157"/>
      <c r="F675" s="158"/>
      <c r="G675" s="76">
        <f>G14+G161+G166+G186+G258+G314+G523+G584+G625+G633+G644+G651+G674</f>
        <v>1012736532.07</v>
      </c>
      <c r="H675" s="76">
        <f>H14+H161+H166+H186+H258+H314+H523+H584+H625+H633+H644+H651+H674</f>
        <v>68746886.99999999</v>
      </c>
      <c r="I675" s="76">
        <f>I14+I161+I166+I186+I258+I314+I523+I584+I625+I633+I644+I651+I674</f>
        <v>1081483419.07</v>
      </c>
    </row>
    <row r="676" spans="7:9" ht="63" customHeight="1">
      <c r="G676" s="73"/>
      <c r="H676" s="73"/>
      <c r="I676" s="73"/>
    </row>
    <row r="677" spans="7:9" ht="12.75">
      <c r="G677" s="91">
        <v>1012736532.07</v>
      </c>
      <c r="H677" s="91"/>
      <c r="I677" s="91"/>
    </row>
    <row r="678" spans="7:9" ht="12.75">
      <c r="G678" s="91"/>
      <c r="H678" s="91"/>
      <c r="I678" s="91"/>
    </row>
    <row r="679" spans="7:9" ht="12.75">
      <c r="G679" s="91">
        <f>G677-G675</f>
        <v>0</v>
      </c>
      <c r="H679" s="91"/>
      <c r="I679" s="91"/>
    </row>
    <row r="680" spans="7:9" ht="12.75">
      <c r="G680" s="91"/>
      <c r="H680" s="91"/>
      <c r="I680" s="91"/>
    </row>
    <row r="681" spans="7:9" ht="12.75">
      <c r="G681" s="91"/>
      <c r="H681" s="91"/>
      <c r="I681" s="91"/>
    </row>
    <row r="683" spans="7:9" ht="12.75" hidden="1">
      <c r="G683" s="65">
        <v>965550761.3</v>
      </c>
      <c r="H683" s="65"/>
      <c r="I683" s="65">
        <v>1012666532.07</v>
      </c>
    </row>
    <row r="684" spans="7:9" ht="12.75" hidden="1">
      <c r="G684" s="65"/>
      <c r="H684" s="65"/>
      <c r="I684" s="65"/>
    </row>
    <row r="685" spans="7:9" ht="12.75" hidden="1">
      <c r="G685" s="65">
        <f>G683-G675</f>
        <v>-47185770.7700001</v>
      </c>
      <c r="H685" s="65"/>
      <c r="I685" s="65">
        <f>I683-I675</f>
        <v>-68816886.99999988</v>
      </c>
    </row>
    <row r="686" spans="7:9" ht="12.75" hidden="1">
      <c r="G686" s="65"/>
      <c r="H686" s="65"/>
      <c r="I686" s="65"/>
    </row>
    <row r="687" spans="7:9" ht="12.75">
      <c r="G687" s="65"/>
      <c r="H687" s="65"/>
      <c r="I687" s="65"/>
    </row>
    <row r="688" spans="7:9" ht="12.75">
      <c r="G688" s="65"/>
      <c r="H688" s="65"/>
      <c r="I688" s="65"/>
    </row>
    <row r="689" spans="7:9" ht="12.75">
      <c r="G689" s="65"/>
      <c r="H689" s="65"/>
      <c r="I689" s="65"/>
    </row>
    <row r="698" spans="1:3" ht="12.75">
      <c r="A698" s="82"/>
      <c r="C698" s="81"/>
    </row>
    <row r="699" spans="1:3" ht="12.75">
      <c r="A699" s="82"/>
      <c r="C699" s="81"/>
    </row>
    <row r="700" spans="1:3" ht="12.75">
      <c r="A700" s="82"/>
      <c r="C700" s="81"/>
    </row>
    <row r="701" ht="12.75">
      <c r="A701" s="83"/>
    </row>
    <row r="702" ht="12.75">
      <c r="A702" s="84"/>
    </row>
    <row r="703" ht="12.75">
      <c r="A703" s="84"/>
    </row>
    <row r="704" ht="12.75">
      <c r="A704" s="84"/>
    </row>
    <row r="705" ht="12.75">
      <c r="A705" s="84"/>
    </row>
    <row r="706" ht="12.75">
      <c r="A706" s="84"/>
    </row>
    <row r="707" ht="12.75">
      <c r="A707" s="84"/>
    </row>
    <row r="708" ht="12.75">
      <c r="A708" s="84"/>
    </row>
    <row r="709" ht="12.75">
      <c r="A709" s="85"/>
    </row>
    <row r="710" ht="12.75">
      <c r="A710" s="85"/>
    </row>
    <row r="711" ht="12.75">
      <c r="A711" s="85"/>
    </row>
    <row r="712" ht="12.75">
      <c r="A712" s="85"/>
    </row>
    <row r="713" ht="12.75">
      <c r="A713" s="85"/>
    </row>
    <row r="714" ht="12.75">
      <c r="A714" s="85"/>
    </row>
    <row r="715" ht="12.75">
      <c r="A715" s="84"/>
    </row>
    <row r="716" ht="12.75">
      <c r="A716" s="84"/>
    </row>
    <row r="717" ht="12.75">
      <c r="A717" s="85"/>
    </row>
    <row r="718" ht="12.75">
      <c r="A718" s="85"/>
    </row>
    <row r="719" ht="12.75">
      <c r="A719" s="84"/>
    </row>
    <row r="720" ht="12.75">
      <c r="A720" s="85"/>
    </row>
    <row r="721" ht="12.75">
      <c r="A721" s="85"/>
    </row>
    <row r="722" ht="12.75">
      <c r="A722" s="85"/>
    </row>
    <row r="723" ht="12.75">
      <c r="A723" s="85"/>
    </row>
    <row r="724" ht="12.75">
      <c r="A724" s="85"/>
    </row>
    <row r="725" ht="12.75">
      <c r="A725" s="85"/>
    </row>
    <row r="726" ht="12.75">
      <c r="A726" s="85"/>
    </row>
    <row r="727" ht="12.75">
      <c r="A727" s="85"/>
    </row>
    <row r="728" ht="12.75">
      <c r="A728" s="85"/>
    </row>
    <row r="729" ht="12.75">
      <c r="A729" s="85"/>
    </row>
    <row r="730" ht="12.75">
      <c r="A730" s="85"/>
    </row>
    <row r="731" ht="12.75">
      <c r="A731" s="85"/>
    </row>
    <row r="732" ht="12.75">
      <c r="A732" s="85"/>
    </row>
    <row r="733" ht="12.75">
      <c r="A733" s="85"/>
    </row>
    <row r="734" ht="12.75">
      <c r="A734" s="85"/>
    </row>
    <row r="735" ht="12.75">
      <c r="A735" s="85"/>
    </row>
    <row r="736" ht="12.75">
      <c r="A736" s="84"/>
    </row>
    <row r="737" ht="12.75">
      <c r="A737" s="84"/>
    </row>
    <row r="738" ht="12.75">
      <c r="A738" s="85"/>
    </row>
    <row r="739" ht="12.75">
      <c r="A739" s="85"/>
    </row>
    <row r="740" ht="12.75">
      <c r="A740" s="85"/>
    </row>
    <row r="741" ht="12.75">
      <c r="A741" s="84"/>
    </row>
    <row r="742" ht="12.75">
      <c r="A742" s="84"/>
    </row>
    <row r="743" ht="12.75">
      <c r="A743" s="85"/>
    </row>
    <row r="744" ht="12.75">
      <c r="A744" s="85"/>
    </row>
    <row r="745" ht="12.75">
      <c r="A745" s="85"/>
    </row>
    <row r="746" ht="12.75">
      <c r="A746" s="85"/>
    </row>
    <row r="747" ht="12.75">
      <c r="A747" s="85"/>
    </row>
    <row r="748" ht="12.75">
      <c r="A748" s="85"/>
    </row>
    <row r="749" ht="12.75">
      <c r="A749" s="85"/>
    </row>
    <row r="750" ht="12.75">
      <c r="A750" s="85"/>
    </row>
    <row r="751" ht="12.75">
      <c r="A751" s="85"/>
    </row>
    <row r="752" ht="12.75">
      <c r="A752" s="85"/>
    </row>
    <row r="753" ht="12.75">
      <c r="A753" s="85"/>
    </row>
    <row r="754" ht="12.75">
      <c r="A754" s="85"/>
    </row>
    <row r="755" ht="12.75">
      <c r="A755" s="85"/>
    </row>
    <row r="756" ht="12.75">
      <c r="A756" s="85"/>
    </row>
    <row r="757" ht="12.75">
      <c r="A757" s="85"/>
    </row>
    <row r="758" ht="12.75">
      <c r="A758" s="85"/>
    </row>
    <row r="759" ht="12.75">
      <c r="A759" s="85"/>
    </row>
    <row r="760" ht="12.75">
      <c r="A760" s="85"/>
    </row>
    <row r="761" ht="12.75">
      <c r="A761" s="84"/>
    </row>
    <row r="762" ht="12.75">
      <c r="A762" s="84"/>
    </row>
    <row r="763" ht="12.75">
      <c r="A763" s="84"/>
    </row>
    <row r="764" ht="12.75">
      <c r="A764" s="84"/>
    </row>
    <row r="765" ht="12.75">
      <c r="A765" s="84"/>
    </row>
    <row r="766" ht="12.75">
      <c r="A766" s="85"/>
    </row>
    <row r="767" ht="12.75">
      <c r="A767" s="85"/>
    </row>
    <row r="768" ht="12.75">
      <c r="A768" s="85"/>
    </row>
    <row r="769" ht="12.75">
      <c r="A769" s="85"/>
    </row>
    <row r="770" ht="12.75">
      <c r="A770" s="85"/>
    </row>
    <row r="771" ht="12.75">
      <c r="A771" s="85"/>
    </row>
    <row r="772" ht="12.75">
      <c r="A772" s="85"/>
    </row>
    <row r="773" ht="12.75">
      <c r="A773" s="85"/>
    </row>
    <row r="774" ht="12.75">
      <c r="A774" s="85"/>
    </row>
    <row r="775" ht="12.75">
      <c r="A775" s="84"/>
    </row>
    <row r="776" ht="12.75">
      <c r="A776" s="84"/>
    </row>
    <row r="777" ht="12.75">
      <c r="A777" s="85"/>
    </row>
    <row r="778" ht="12.75">
      <c r="A778" s="84"/>
    </row>
    <row r="779" ht="12.75">
      <c r="A779" s="84"/>
    </row>
    <row r="780" ht="12.75">
      <c r="A780" s="84"/>
    </row>
    <row r="781" ht="12.75">
      <c r="A781" s="84"/>
    </row>
    <row r="782" ht="12.75">
      <c r="A782" s="84"/>
    </row>
    <row r="783" ht="12.75">
      <c r="A783" s="84"/>
    </row>
    <row r="784" ht="12.75">
      <c r="A784" s="84"/>
    </row>
    <row r="785" ht="12.75">
      <c r="A785" s="84"/>
    </row>
    <row r="786" ht="12.75">
      <c r="A786" s="84"/>
    </row>
    <row r="787" ht="12.75">
      <c r="A787" s="84"/>
    </row>
    <row r="788" ht="12.75">
      <c r="A788" s="84"/>
    </row>
    <row r="789" ht="12.75">
      <c r="A789" s="84"/>
    </row>
    <row r="790" ht="12.75">
      <c r="A790" s="84"/>
    </row>
    <row r="791" ht="12.75">
      <c r="A791" s="84"/>
    </row>
    <row r="792" ht="12.75">
      <c r="A792" s="84"/>
    </row>
    <row r="793" ht="12.75">
      <c r="A793" s="84"/>
    </row>
    <row r="794" ht="12.75">
      <c r="A794" s="84"/>
    </row>
    <row r="795" ht="12.75">
      <c r="A795" s="85"/>
    </row>
    <row r="796" ht="12.75">
      <c r="A796" s="85"/>
    </row>
    <row r="797" ht="12.75">
      <c r="A797" s="85"/>
    </row>
    <row r="798" ht="12.75">
      <c r="A798" s="84"/>
    </row>
    <row r="799" ht="12.75">
      <c r="A799" s="84"/>
    </row>
    <row r="800" ht="12.75">
      <c r="A800" s="85"/>
    </row>
    <row r="801" ht="12.75">
      <c r="A801" s="85"/>
    </row>
    <row r="802" ht="12.75">
      <c r="A802" s="85"/>
    </row>
    <row r="803" ht="12.75">
      <c r="A803" s="84"/>
    </row>
    <row r="804" ht="12.75">
      <c r="A804" s="84"/>
    </row>
    <row r="805" ht="12.75">
      <c r="A805" s="85"/>
    </row>
    <row r="806" ht="12.75">
      <c r="A806" s="84"/>
    </row>
    <row r="807" ht="12.75">
      <c r="A807" s="84"/>
    </row>
    <row r="808" ht="12.75">
      <c r="A808" s="85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ht="12.75">
      <c r="A843" s="80"/>
    </row>
    <row r="844" ht="12.75">
      <c r="A844" s="80"/>
    </row>
    <row r="845" ht="12.75">
      <c r="A845" s="80"/>
    </row>
    <row r="846" ht="12.75">
      <c r="A846" s="80"/>
    </row>
    <row r="847" ht="12.75">
      <c r="A847" s="80"/>
    </row>
    <row r="848" ht="12.75">
      <c r="A848" s="80"/>
    </row>
    <row r="849" ht="12.75">
      <c r="A849" s="80"/>
    </row>
    <row r="850" ht="12.75">
      <c r="A850" s="80"/>
    </row>
    <row r="851" ht="12.75">
      <c r="A851" s="80"/>
    </row>
    <row r="852" ht="12.75">
      <c r="A852" s="80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2"/>
    </row>
    <row r="899" ht="12.75">
      <c r="A899" s="82"/>
    </row>
    <row r="900" ht="12.75">
      <c r="A900" s="82"/>
    </row>
    <row r="901" ht="12.75">
      <c r="A901" s="82"/>
    </row>
    <row r="902" ht="12.75">
      <c r="A902" s="82"/>
    </row>
    <row r="903" ht="12.75">
      <c r="A903" s="82"/>
    </row>
    <row r="904" ht="12.75">
      <c r="A904" s="82"/>
    </row>
    <row r="905" ht="12.75">
      <c r="A905" s="82"/>
    </row>
    <row r="906" ht="12.75">
      <c r="A906" s="82"/>
    </row>
    <row r="907" ht="12.75">
      <c r="A907" s="82"/>
    </row>
    <row r="908" ht="12.75">
      <c r="A908" s="82"/>
    </row>
    <row r="909" ht="12.75">
      <c r="A909" s="82"/>
    </row>
    <row r="910" ht="12.75">
      <c r="A910" s="82"/>
    </row>
    <row r="911" ht="12.75">
      <c r="A911" s="82"/>
    </row>
    <row r="912" ht="12.75">
      <c r="A912" s="82"/>
    </row>
    <row r="913" ht="12.75">
      <c r="A913" s="82"/>
    </row>
    <row r="914" ht="12.75">
      <c r="A914" s="82"/>
    </row>
    <row r="915" ht="12.75">
      <c r="A915" s="82"/>
    </row>
    <row r="916" ht="12.75">
      <c r="A916" s="82"/>
    </row>
    <row r="917" ht="12.75">
      <c r="A917" s="82"/>
    </row>
    <row r="918" ht="12.75">
      <c r="A918" s="82"/>
    </row>
    <row r="919" ht="12.75">
      <c r="A919" s="82"/>
    </row>
    <row r="920" ht="12.75">
      <c r="A920" s="82"/>
    </row>
    <row r="921" ht="12.75">
      <c r="A921" s="82"/>
    </row>
    <row r="922" ht="12.75">
      <c r="A922" s="82"/>
    </row>
    <row r="923" ht="12.75">
      <c r="A923" s="82"/>
    </row>
    <row r="924" ht="12.75">
      <c r="A924" s="82"/>
    </row>
    <row r="925" ht="12.75">
      <c r="A925" s="82"/>
    </row>
    <row r="926" ht="12.75">
      <c r="A926" s="82"/>
    </row>
    <row r="927" ht="12.75">
      <c r="A927" s="82"/>
    </row>
    <row r="928" ht="12.75">
      <c r="A928" s="82"/>
    </row>
    <row r="929" ht="12.75">
      <c r="A929" s="82"/>
    </row>
    <row r="930" ht="12.75">
      <c r="A930" s="82"/>
    </row>
    <row r="931" ht="12.75">
      <c r="A931" s="82"/>
    </row>
    <row r="932" ht="12.75">
      <c r="A932" s="82"/>
    </row>
    <row r="933" ht="12.75">
      <c r="A933" s="82"/>
    </row>
    <row r="934" ht="12.75">
      <c r="A934" s="82"/>
    </row>
    <row r="935" ht="12.75">
      <c r="A935" s="82"/>
    </row>
    <row r="936" ht="12.75">
      <c r="A936" s="82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spans="1:3" ht="12.75">
      <c r="A1031" s="82"/>
      <c r="C1031" s="81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spans="1:3" ht="12.75">
      <c r="A1037" s="82"/>
      <c r="C1037" s="81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spans="1:3" ht="12.75">
      <c r="A1090" s="82"/>
      <c r="C1090" s="81"/>
    </row>
    <row r="1091" spans="1:3" ht="12.75">
      <c r="A1091" s="82"/>
      <c r="C1091" s="81"/>
    </row>
    <row r="1092" spans="1:3" ht="12.75">
      <c r="A1092" s="82"/>
      <c r="C1092" s="81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6"/>
    </row>
    <row r="1104" ht="12.75">
      <c r="A1104" s="80"/>
    </row>
    <row r="1105" ht="12.75">
      <c r="A1105" s="80"/>
    </row>
    <row r="1106" ht="12.75">
      <c r="A1106" s="80"/>
    </row>
    <row r="1107" spans="7:10" s="80" customFormat="1" ht="12.75">
      <c r="G1107" s="67"/>
      <c r="H1107" s="67"/>
      <c r="I1107" s="67"/>
      <c r="J1107" s="67"/>
    </row>
    <row r="1108" spans="7:10" s="80" customFormat="1" ht="12.75">
      <c r="G1108" s="67"/>
      <c r="H1108" s="67"/>
      <c r="I1108" s="67"/>
      <c r="J1108" s="67"/>
    </row>
    <row r="1109" spans="7:10" s="80" customFormat="1" ht="12.75">
      <c r="G1109" s="67"/>
      <c r="H1109" s="67"/>
      <c r="I1109" s="67"/>
      <c r="J1109" s="67"/>
    </row>
    <row r="1110" spans="7:10" s="80" customFormat="1" ht="12.75">
      <c r="G1110" s="67"/>
      <c r="H1110" s="67"/>
      <c r="I1110" s="67"/>
      <c r="J1110" s="67"/>
    </row>
    <row r="1111" spans="7:10" s="80" customFormat="1" ht="12.75">
      <c r="G1111" s="67"/>
      <c r="H1111" s="67"/>
      <c r="I1111" s="67"/>
      <c r="J1111" s="67"/>
    </row>
    <row r="1112" spans="7:10" s="80" customFormat="1" ht="12.75">
      <c r="G1112" s="67"/>
      <c r="H1112" s="67"/>
      <c r="I1112" s="67"/>
      <c r="J1112" s="67"/>
    </row>
    <row r="1113" spans="7:10" s="80" customFormat="1" ht="12.75">
      <c r="G1113" s="67"/>
      <c r="H1113" s="67"/>
      <c r="I1113" s="67"/>
      <c r="J1113" s="67"/>
    </row>
    <row r="1114" spans="7:10" s="80" customFormat="1" ht="12.75">
      <c r="G1114" s="67"/>
      <c r="H1114" s="67"/>
      <c r="I1114" s="67"/>
      <c r="J1114" s="67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ht="12.75">
      <c r="A1227" s="80"/>
    </row>
    <row r="1228" ht="12.75">
      <c r="A1228" s="80"/>
    </row>
    <row r="1229" ht="12.75">
      <c r="A1229" s="80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ht="12.75">
      <c r="A1240" s="80"/>
    </row>
    <row r="1241" ht="12.75">
      <c r="A1241" s="80"/>
    </row>
    <row r="1242" ht="12.75">
      <c r="A1242" s="80"/>
    </row>
    <row r="1243" ht="12.75">
      <c r="A1243" s="80"/>
    </row>
    <row r="1244" ht="12.75">
      <c r="A1244" s="80"/>
    </row>
    <row r="1245" ht="12.75">
      <c r="A1245" s="80"/>
    </row>
    <row r="1246" ht="12.75">
      <c r="A1246" s="80"/>
    </row>
    <row r="1247" ht="12.75">
      <c r="A1247" s="80"/>
    </row>
    <row r="1248" ht="12.75">
      <c r="A1248" s="80"/>
    </row>
    <row r="1249" ht="12.75">
      <c r="A1249" s="80"/>
    </row>
    <row r="1250" ht="12.75">
      <c r="A1250" s="80"/>
    </row>
    <row r="1251" ht="12.75">
      <c r="A1251" s="80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  <row r="1370" ht="12.75">
      <c r="A1370" s="80"/>
    </row>
    <row r="1371" ht="12.75">
      <c r="A1371" s="80"/>
    </row>
    <row r="1372" ht="12.75">
      <c r="A1372" s="80"/>
    </row>
    <row r="1373" ht="12.75">
      <c r="A1373" s="80"/>
    </row>
    <row r="1374" ht="12.75">
      <c r="A1374" s="80"/>
    </row>
    <row r="1375" ht="12.75">
      <c r="A1375" s="80"/>
    </row>
    <row r="1376" ht="12.75">
      <c r="A1376" s="80"/>
    </row>
    <row r="1377" ht="12.75">
      <c r="A1377" s="80"/>
    </row>
    <row r="1378" ht="12.75">
      <c r="A1378" s="80"/>
    </row>
    <row r="1379" ht="12.75">
      <c r="A1379" s="80"/>
    </row>
    <row r="1380" ht="12.75">
      <c r="A1380" s="80"/>
    </row>
    <row r="1381" ht="12.75">
      <c r="A1381" s="80"/>
    </row>
    <row r="1382" ht="12.75">
      <c r="A1382" s="80"/>
    </row>
    <row r="1383" ht="12.75">
      <c r="A1383" s="80"/>
    </row>
    <row r="1384" ht="12.75">
      <c r="A1384" s="80"/>
    </row>
    <row r="1385" ht="12.75">
      <c r="A1385" s="80"/>
    </row>
    <row r="1386" ht="12.75">
      <c r="A1386" s="80"/>
    </row>
    <row r="1387" ht="12.75">
      <c r="A1387" s="80"/>
    </row>
    <row r="1388" ht="12.75">
      <c r="A1388" s="80"/>
    </row>
    <row r="1389" ht="12.75">
      <c r="A1389" s="80"/>
    </row>
    <row r="1390" ht="12.75">
      <c r="A1390" s="80"/>
    </row>
  </sheetData>
  <sheetProtection formatCells="0" formatColumns="0" formatRows="0" insertColumns="0" insertRows="0" deleteColumns="0" deleteRows="0" selectLockedCells="1" sort="0" autoFilter="0" pivotTables="0" selectUnlockedCells="1"/>
  <mergeCells count="12">
    <mergeCell ref="C9:I9"/>
    <mergeCell ref="B675:F675"/>
    <mergeCell ref="C6:I6"/>
    <mergeCell ref="C8:I8"/>
    <mergeCell ref="B10:H10"/>
    <mergeCell ref="B11:H11"/>
    <mergeCell ref="D3:I3"/>
    <mergeCell ref="D2:I2"/>
    <mergeCell ref="D1:I1"/>
    <mergeCell ref="C4:I4"/>
    <mergeCell ref="C5:I5"/>
    <mergeCell ref="C7:I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5"/>
  <sheetViews>
    <sheetView view="pageBreakPreview" zoomScaleSheetLayoutView="100" zoomScalePageLayoutView="0" workbookViewId="0" topLeftCell="A410">
      <selection activeCell="H372" sqref="H372"/>
    </sheetView>
  </sheetViews>
  <sheetFormatPr defaultColWidth="9.125" defaultRowHeight="12.75"/>
  <cols>
    <col min="1" max="1" width="3.125" style="73" customWidth="1"/>
    <col min="2" max="2" width="55.00390625" style="73" customWidth="1"/>
    <col min="3" max="3" width="9.50390625" style="73" customWidth="1"/>
    <col min="4" max="4" width="9.625" style="73" customWidth="1"/>
    <col min="5" max="5" width="14.375" style="73" customWidth="1"/>
    <col min="6" max="6" width="9.00390625" style="73" customWidth="1"/>
    <col min="7" max="7" width="16.50390625" style="64" hidden="1" customWidth="1"/>
    <col min="8" max="8" width="15.875" style="73" customWidth="1"/>
    <col min="9" max="9" width="13.50390625" style="64" customWidth="1"/>
    <col min="10" max="10" width="14.875" style="64" hidden="1" customWidth="1"/>
    <col min="11" max="11" width="14.625" style="73" customWidth="1"/>
    <col min="12" max="12" width="17.50390625" style="73" customWidth="1"/>
    <col min="13" max="16384" width="9.125" style="73" customWidth="1"/>
  </cols>
  <sheetData>
    <row r="1" spans="2:12" s="64" customFormat="1" ht="13.5">
      <c r="B1" s="89"/>
      <c r="C1" s="89"/>
      <c r="D1" s="89"/>
      <c r="E1" s="89"/>
      <c r="F1" s="153" t="s">
        <v>358</v>
      </c>
      <c r="G1" s="153"/>
      <c r="H1" s="153"/>
      <c r="I1" s="153"/>
      <c r="J1" s="153"/>
      <c r="K1" s="153"/>
      <c r="L1" s="153"/>
    </row>
    <row r="2" spans="2:12" s="64" customFormat="1" ht="13.5">
      <c r="B2" s="89"/>
      <c r="C2" s="89"/>
      <c r="D2" s="89"/>
      <c r="E2" s="89"/>
      <c r="F2" s="153" t="s">
        <v>1516</v>
      </c>
      <c r="G2" s="153"/>
      <c r="H2" s="153"/>
      <c r="I2" s="153"/>
      <c r="J2" s="153"/>
      <c r="K2" s="153"/>
      <c r="L2" s="153"/>
    </row>
    <row r="3" spans="2:12" s="64" customFormat="1" ht="13.5">
      <c r="B3" s="89"/>
      <c r="C3" s="89"/>
      <c r="D3" s="89"/>
      <c r="E3" s="89"/>
      <c r="F3" s="153" t="s">
        <v>1001</v>
      </c>
      <c r="G3" s="153"/>
      <c r="H3" s="153"/>
      <c r="I3" s="153"/>
      <c r="J3" s="153"/>
      <c r="K3" s="153"/>
      <c r="L3" s="153"/>
    </row>
    <row r="4" spans="2:12" s="64" customFormat="1" ht="13.5">
      <c r="B4" s="89"/>
      <c r="C4" s="89"/>
      <c r="D4" s="89"/>
      <c r="E4" s="89"/>
      <c r="F4" s="133" t="s">
        <v>1078</v>
      </c>
      <c r="G4" s="154" t="s">
        <v>1153</v>
      </c>
      <c r="H4" s="154"/>
      <c r="I4" s="154"/>
      <c r="J4" s="154"/>
      <c r="K4" s="154"/>
      <c r="L4" s="154"/>
    </row>
    <row r="5" spans="2:12" s="64" customFormat="1" ht="13.5">
      <c r="B5" s="89"/>
      <c r="C5" s="89"/>
      <c r="D5" s="89"/>
      <c r="E5" s="89"/>
      <c r="F5" s="133"/>
      <c r="G5" s="154" t="s">
        <v>1154</v>
      </c>
      <c r="H5" s="154"/>
      <c r="I5" s="154"/>
      <c r="J5" s="154"/>
      <c r="K5" s="154"/>
      <c r="L5" s="154"/>
    </row>
    <row r="6" spans="1:12" ht="13.5">
      <c r="A6" s="132"/>
      <c r="B6" s="132"/>
      <c r="C6" s="132"/>
      <c r="D6" s="87"/>
      <c r="E6" s="153" t="s">
        <v>1304</v>
      </c>
      <c r="F6" s="153"/>
      <c r="G6" s="153"/>
      <c r="H6" s="153"/>
      <c r="I6" s="153"/>
      <c r="J6" s="153"/>
      <c r="K6" s="153"/>
      <c r="L6" s="153"/>
    </row>
    <row r="7" spans="1:12" ht="13.5">
      <c r="A7" s="132"/>
      <c r="B7" s="132"/>
      <c r="C7" s="132"/>
      <c r="D7" s="153" t="s">
        <v>1133</v>
      </c>
      <c r="E7" s="153"/>
      <c r="F7" s="153"/>
      <c r="G7" s="153"/>
      <c r="H7" s="153"/>
      <c r="I7" s="153"/>
      <c r="J7" s="153"/>
      <c r="K7" s="153"/>
      <c r="L7" s="153"/>
    </row>
    <row r="8" spans="1:12" ht="13.5">
      <c r="A8" s="132"/>
      <c r="B8" s="132"/>
      <c r="C8" s="132"/>
      <c r="D8" s="132"/>
      <c r="E8" s="153" t="s">
        <v>1150</v>
      </c>
      <c r="F8" s="153"/>
      <c r="G8" s="153"/>
      <c r="H8" s="153"/>
      <c r="I8" s="153"/>
      <c r="J8" s="153"/>
      <c r="K8" s="153"/>
      <c r="L8" s="153"/>
    </row>
    <row r="9" spans="1:12" ht="13.5">
      <c r="A9" s="132"/>
      <c r="B9" s="155" t="s">
        <v>1155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2:12" ht="50.25" customHeight="1">
      <c r="B10" s="159" t="s">
        <v>1156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8" ht="18">
      <c r="A11" s="74"/>
      <c r="B11" s="160" t="s">
        <v>966</v>
      </c>
      <c r="C11" s="160"/>
      <c r="D11" s="160"/>
      <c r="E11" s="160"/>
      <c r="F11" s="160"/>
      <c r="G11" s="160"/>
      <c r="H11" s="134"/>
    </row>
    <row r="12" spans="2:15" ht="30">
      <c r="B12" s="119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1127</v>
      </c>
      <c r="H12" s="117" t="s">
        <v>1125</v>
      </c>
      <c r="I12" s="117" t="s">
        <v>1126</v>
      </c>
      <c r="J12" s="117" t="s">
        <v>1157</v>
      </c>
      <c r="K12" s="63" t="s">
        <v>1158</v>
      </c>
      <c r="L12" s="63" t="s">
        <v>1159</v>
      </c>
      <c r="M12" s="92"/>
      <c r="N12" s="92"/>
      <c r="O12" s="92"/>
    </row>
    <row r="13" spans="2:15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75"/>
      <c r="K13" s="75" t="s">
        <v>80</v>
      </c>
      <c r="L13" s="75" t="s">
        <v>392</v>
      </c>
      <c r="M13" s="93"/>
      <c r="N13" s="93"/>
      <c r="O13" s="93"/>
    </row>
    <row r="14" spans="2:15" ht="12.75">
      <c r="B14" s="124" t="s">
        <v>949</v>
      </c>
      <c r="C14" s="117" t="s">
        <v>637</v>
      </c>
      <c r="D14" s="122"/>
      <c r="E14" s="122"/>
      <c r="F14" s="117"/>
      <c r="G14" s="123">
        <f>G15+G22+G44+G73+G113+G117+G121+G77</f>
        <v>42019242</v>
      </c>
      <c r="H14" s="123">
        <f>H15+H22+H44+H73+H113+H117+H121+H77</f>
        <v>0</v>
      </c>
      <c r="I14" s="123">
        <f aca="true" t="shared" si="0" ref="I14:I45">G14+H14</f>
        <v>42019242</v>
      </c>
      <c r="J14" s="123">
        <f>J15+J22+J44+J73+J113+J117+J121+J77</f>
        <v>41975342</v>
      </c>
      <c r="K14" s="123">
        <f>K15+K22+K44+K73+K113+K117+K121+K77</f>
        <v>0</v>
      </c>
      <c r="L14" s="71">
        <f aca="true" t="shared" si="1" ref="L14:L77">J14+K14</f>
        <v>41975342</v>
      </c>
      <c r="M14" s="95"/>
      <c r="N14" s="95"/>
      <c r="O14" s="95"/>
    </row>
    <row r="15" spans="2:15" ht="26.25">
      <c r="B15" s="124" t="s">
        <v>410</v>
      </c>
      <c r="C15" s="117" t="s">
        <v>637</v>
      </c>
      <c r="D15" s="122" t="s">
        <v>638</v>
      </c>
      <c r="E15" s="122"/>
      <c r="F15" s="117"/>
      <c r="G15" s="123">
        <f>G16</f>
        <v>1419180</v>
      </c>
      <c r="H15" s="123">
        <f>H16</f>
        <v>0</v>
      </c>
      <c r="I15" s="123">
        <f t="shared" si="0"/>
        <v>1419180</v>
      </c>
      <c r="J15" s="123">
        <f>J16</f>
        <v>1419180</v>
      </c>
      <c r="K15" s="123">
        <f>K16</f>
        <v>0</v>
      </c>
      <c r="L15" s="71">
        <f t="shared" si="1"/>
        <v>1419180</v>
      </c>
      <c r="M15" s="95"/>
      <c r="N15" s="95"/>
      <c r="O15" s="95"/>
    </row>
    <row r="16" spans="2:15" ht="12.75">
      <c r="B16" s="125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>G17</f>
        <v>1419180</v>
      </c>
      <c r="H16" s="79">
        <f>H17</f>
        <v>0</v>
      </c>
      <c r="I16" s="79">
        <f t="shared" si="0"/>
        <v>1419180</v>
      </c>
      <c r="J16" s="79">
        <f>J17</f>
        <v>1419180</v>
      </c>
      <c r="K16" s="79">
        <f>K17</f>
        <v>0</v>
      </c>
      <c r="L16" s="71">
        <f t="shared" si="1"/>
        <v>1419180</v>
      </c>
      <c r="M16" s="95"/>
      <c r="N16" s="95"/>
      <c r="O16" s="95"/>
    </row>
    <row r="17" spans="2:15" ht="26.25">
      <c r="B17" s="125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>G18+G20</f>
        <v>1419180</v>
      </c>
      <c r="H17" s="79">
        <f>H18+H20</f>
        <v>0</v>
      </c>
      <c r="I17" s="79">
        <f t="shared" si="0"/>
        <v>1419180</v>
      </c>
      <c r="J17" s="79">
        <f>J18+J20</f>
        <v>1419180</v>
      </c>
      <c r="K17" s="79">
        <f>K18+K20</f>
        <v>0</v>
      </c>
      <c r="L17" s="71">
        <f t="shared" si="1"/>
        <v>1419180</v>
      </c>
      <c r="M17" s="95"/>
      <c r="N17" s="95"/>
      <c r="O17" s="95"/>
    </row>
    <row r="18" spans="2:15" ht="26.25" hidden="1">
      <c r="B18" s="125" t="s">
        <v>621</v>
      </c>
      <c r="C18" s="77" t="s">
        <v>637</v>
      </c>
      <c r="D18" s="78" t="s">
        <v>638</v>
      </c>
      <c r="E18" s="78" t="s">
        <v>657</v>
      </c>
      <c r="F18" s="77"/>
      <c r="G18" s="79">
        <f>G19</f>
        <v>0</v>
      </c>
      <c r="H18" s="79">
        <f>H19</f>
        <v>0</v>
      </c>
      <c r="I18" s="79">
        <f t="shared" si="0"/>
        <v>0</v>
      </c>
      <c r="J18" s="79">
        <f>J19</f>
        <v>0</v>
      </c>
      <c r="K18" s="79">
        <f>K19</f>
        <v>0</v>
      </c>
      <c r="L18" s="71">
        <f t="shared" si="1"/>
        <v>0</v>
      </c>
      <c r="M18" s="95"/>
      <c r="N18" s="95"/>
      <c r="O18" s="95"/>
    </row>
    <row r="19" spans="2:15" ht="52.5" hidden="1">
      <c r="B19" s="125" t="s">
        <v>765</v>
      </c>
      <c r="C19" s="77" t="s">
        <v>637</v>
      </c>
      <c r="D19" s="78" t="s">
        <v>638</v>
      </c>
      <c r="E19" s="78" t="s">
        <v>657</v>
      </c>
      <c r="F19" s="77" t="s">
        <v>733</v>
      </c>
      <c r="G19" s="79">
        <v>0</v>
      </c>
      <c r="H19" s="79">
        <v>0</v>
      </c>
      <c r="I19" s="79">
        <f t="shared" si="0"/>
        <v>0</v>
      </c>
      <c r="J19" s="79">
        <v>0</v>
      </c>
      <c r="K19" s="79">
        <v>0</v>
      </c>
      <c r="L19" s="71">
        <f t="shared" si="1"/>
        <v>0</v>
      </c>
      <c r="M19" s="95"/>
      <c r="N19" s="95"/>
      <c r="O19" s="95"/>
    </row>
    <row r="20" spans="2:15" ht="12.75">
      <c r="B20" s="88" t="s">
        <v>621</v>
      </c>
      <c r="C20" s="77" t="s">
        <v>637</v>
      </c>
      <c r="D20" s="78" t="s">
        <v>638</v>
      </c>
      <c r="E20" s="78" t="s">
        <v>1409</v>
      </c>
      <c r="F20" s="77"/>
      <c r="G20" s="79">
        <f>G21</f>
        <v>1419180</v>
      </c>
      <c r="H20" s="79">
        <f>H21</f>
        <v>0</v>
      </c>
      <c r="I20" s="79">
        <f t="shared" si="0"/>
        <v>1419180</v>
      </c>
      <c r="J20" s="79">
        <f>J21</f>
        <v>1419180</v>
      </c>
      <c r="K20" s="79">
        <f>K21</f>
        <v>0</v>
      </c>
      <c r="L20" s="71">
        <f t="shared" si="1"/>
        <v>1419180</v>
      </c>
      <c r="M20" s="95"/>
      <c r="N20" s="95"/>
      <c r="O20" s="95"/>
    </row>
    <row r="21" spans="2:15" ht="36">
      <c r="B21" s="88" t="s">
        <v>765</v>
      </c>
      <c r="C21" s="77" t="s">
        <v>637</v>
      </c>
      <c r="D21" s="78" t="s">
        <v>638</v>
      </c>
      <c r="E21" s="78" t="s">
        <v>1409</v>
      </c>
      <c r="F21" s="77" t="s">
        <v>733</v>
      </c>
      <c r="G21" s="79">
        <f>1090000+329180</f>
        <v>1419180</v>
      </c>
      <c r="H21" s="79">
        <v>0</v>
      </c>
      <c r="I21" s="79">
        <f t="shared" si="0"/>
        <v>1419180</v>
      </c>
      <c r="J21" s="79">
        <f>1090000+329180</f>
        <v>1419180</v>
      </c>
      <c r="K21" s="79">
        <v>0</v>
      </c>
      <c r="L21" s="71">
        <f t="shared" si="1"/>
        <v>1419180</v>
      </c>
      <c r="M21" s="95"/>
      <c r="N21" s="95"/>
      <c r="O21" s="95"/>
    </row>
    <row r="22" spans="2:15" ht="39">
      <c r="B22" s="124" t="s">
        <v>416</v>
      </c>
      <c r="C22" s="117" t="s">
        <v>637</v>
      </c>
      <c r="D22" s="122" t="s">
        <v>639</v>
      </c>
      <c r="E22" s="122"/>
      <c r="F22" s="117"/>
      <c r="G22" s="123">
        <f>G23</f>
        <v>839660</v>
      </c>
      <c r="H22" s="123">
        <f>H23</f>
        <v>0</v>
      </c>
      <c r="I22" s="123">
        <f t="shared" si="0"/>
        <v>839660</v>
      </c>
      <c r="J22" s="123">
        <f>J23</f>
        <v>839660</v>
      </c>
      <c r="K22" s="123">
        <f>K23</f>
        <v>0</v>
      </c>
      <c r="L22" s="71">
        <f t="shared" si="1"/>
        <v>839660</v>
      </c>
      <c r="M22" s="95"/>
      <c r="N22" s="95"/>
      <c r="O22" s="95"/>
    </row>
    <row r="23" spans="2:15" ht="12.75">
      <c r="B23" s="125" t="s">
        <v>807</v>
      </c>
      <c r="C23" s="77" t="s">
        <v>637</v>
      </c>
      <c r="D23" s="78" t="s">
        <v>639</v>
      </c>
      <c r="E23" s="78" t="s">
        <v>783</v>
      </c>
      <c r="F23" s="77"/>
      <c r="G23" s="79">
        <f>G24</f>
        <v>839660</v>
      </c>
      <c r="H23" s="79">
        <f>H24</f>
        <v>0</v>
      </c>
      <c r="I23" s="79">
        <f t="shared" si="0"/>
        <v>839660</v>
      </c>
      <c r="J23" s="79">
        <f>J24</f>
        <v>839660</v>
      </c>
      <c r="K23" s="79">
        <f>K24</f>
        <v>0</v>
      </c>
      <c r="L23" s="71">
        <f t="shared" si="1"/>
        <v>839660</v>
      </c>
      <c r="M23" s="95"/>
      <c r="N23" s="95"/>
      <c r="O23" s="95"/>
    </row>
    <row r="24" spans="2:15" ht="26.25">
      <c r="B24" s="125" t="s">
        <v>1064</v>
      </c>
      <c r="C24" s="77" t="s">
        <v>637</v>
      </c>
      <c r="D24" s="78" t="s">
        <v>639</v>
      </c>
      <c r="E24" s="78" t="s">
        <v>784</v>
      </c>
      <c r="F24" s="77"/>
      <c r="G24" s="79">
        <f>G25+G31+G33+G35+G42</f>
        <v>839660</v>
      </c>
      <c r="H24" s="79">
        <f>H25+H31+H33+H35+H42</f>
        <v>0</v>
      </c>
      <c r="I24" s="79">
        <f t="shared" si="0"/>
        <v>839660</v>
      </c>
      <c r="J24" s="79">
        <f>J25+J31+J33+J35+J42</f>
        <v>839660</v>
      </c>
      <c r="K24" s="79">
        <f>K25+K31+K33+K35+K42</f>
        <v>0</v>
      </c>
      <c r="L24" s="71">
        <f t="shared" si="1"/>
        <v>839660</v>
      </c>
      <c r="M24" s="95"/>
      <c r="N24" s="95"/>
      <c r="O24" s="95"/>
    </row>
    <row r="25" spans="2:15" ht="26.25" hidden="1">
      <c r="B25" s="125" t="s">
        <v>810</v>
      </c>
      <c r="C25" s="77" t="s">
        <v>637</v>
      </c>
      <c r="D25" s="78" t="s">
        <v>639</v>
      </c>
      <c r="E25" s="78" t="s">
        <v>731</v>
      </c>
      <c r="F25" s="77"/>
      <c r="G25" s="79">
        <f>G28+G26</f>
        <v>0</v>
      </c>
      <c r="H25" s="79">
        <f>H28+H26</f>
        <v>0</v>
      </c>
      <c r="I25" s="79">
        <f t="shared" si="0"/>
        <v>0</v>
      </c>
      <c r="J25" s="79">
        <f>J28+J26</f>
        <v>0</v>
      </c>
      <c r="K25" s="79">
        <f>K28+K26</f>
        <v>0</v>
      </c>
      <c r="L25" s="71">
        <f t="shared" si="1"/>
        <v>0</v>
      </c>
      <c r="M25" s="95"/>
      <c r="N25" s="95"/>
      <c r="O25" s="95"/>
    </row>
    <row r="26" spans="2:15" ht="26.25" hidden="1">
      <c r="B26" s="125" t="s">
        <v>1121</v>
      </c>
      <c r="C26" s="77" t="s">
        <v>637</v>
      </c>
      <c r="D26" s="78" t="s">
        <v>639</v>
      </c>
      <c r="E26" s="78" t="s">
        <v>1098</v>
      </c>
      <c r="F26" s="77"/>
      <c r="G26" s="79">
        <f>G27</f>
        <v>0</v>
      </c>
      <c r="H26" s="79">
        <f>H27</f>
        <v>0</v>
      </c>
      <c r="I26" s="79">
        <f t="shared" si="0"/>
        <v>0</v>
      </c>
      <c r="J26" s="79">
        <f>J27</f>
        <v>0</v>
      </c>
      <c r="K26" s="79">
        <f>K27</f>
        <v>0</v>
      </c>
      <c r="L26" s="71">
        <f t="shared" si="1"/>
        <v>0</v>
      </c>
      <c r="M26" s="95"/>
      <c r="N26" s="95"/>
      <c r="O26" s="95"/>
    </row>
    <row r="27" spans="2:15" ht="52.5" hidden="1">
      <c r="B27" s="125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79">
        <v>0</v>
      </c>
      <c r="H27" s="79">
        <v>0</v>
      </c>
      <c r="I27" s="79">
        <f t="shared" si="0"/>
        <v>0</v>
      </c>
      <c r="J27" s="79">
        <v>0</v>
      </c>
      <c r="K27" s="79">
        <v>0</v>
      </c>
      <c r="L27" s="71">
        <f t="shared" si="1"/>
        <v>0</v>
      </c>
      <c r="M27" s="95"/>
      <c r="N27" s="95"/>
      <c r="O27" s="95"/>
    </row>
    <row r="28" spans="2:15" ht="12.75" hidden="1">
      <c r="B28" s="125" t="s">
        <v>812</v>
      </c>
      <c r="C28" s="77" t="s">
        <v>637</v>
      </c>
      <c r="D28" s="78" t="s">
        <v>639</v>
      </c>
      <c r="E28" s="78" t="s">
        <v>652</v>
      </c>
      <c r="F28" s="77"/>
      <c r="G28" s="79">
        <f>G29+G30</f>
        <v>0</v>
      </c>
      <c r="H28" s="79">
        <f>H29+H30</f>
        <v>0</v>
      </c>
      <c r="I28" s="79">
        <f t="shared" si="0"/>
        <v>0</v>
      </c>
      <c r="J28" s="79">
        <f>J29+J30</f>
        <v>0</v>
      </c>
      <c r="K28" s="79">
        <f>K29+K30</f>
        <v>0</v>
      </c>
      <c r="L28" s="71">
        <f t="shared" si="1"/>
        <v>0</v>
      </c>
      <c r="M28" s="95"/>
      <c r="N28" s="95"/>
      <c r="O28" s="95"/>
    </row>
    <row r="29" spans="2:15" ht="52.5" hidden="1">
      <c r="B29" s="125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79">
        <v>0</v>
      </c>
      <c r="H29" s="79">
        <v>0</v>
      </c>
      <c r="I29" s="79">
        <f t="shared" si="0"/>
        <v>0</v>
      </c>
      <c r="J29" s="79">
        <v>0</v>
      </c>
      <c r="K29" s="79">
        <v>0</v>
      </c>
      <c r="L29" s="71">
        <f t="shared" si="1"/>
        <v>0</v>
      </c>
      <c r="M29" s="95"/>
      <c r="N29" s="95"/>
      <c r="O29" s="95"/>
    </row>
    <row r="30" spans="2:15" ht="26.25" hidden="1">
      <c r="B30" s="125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79">
        <v>0</v>
      </c>
      <c r="H30" s="79">
        <v>0</v>
      </c>
      <c r="I30" s="79">
        <f t="shared" si="0"/>
        <v>0</v>
      </c>
      <c r="J30" s="79"/>
      <c r="K30" s="79"/>
      <c r="L30" s="71">
        <f t="shared" si="1"/>
        <v>0</v>
      </c>
      <c r="M30" s="95"/>
      <c r="N30" s="95"/>
      <c r="O30" s="95"/>
    </row>
    <row r="31" spans="2:15" ht="26.25" hidden="1">
      <c r="B31" s="125" t="s">
        <v>418</v>
      </c>
      <c r="C31" s="77" t="s">
        <v>637</v>
      </c>
      <c r="D31" s="78" t="s">
        <v>639</v>
      </c>
      <c r="E31" s="78" t="s">
        <v>650</v>
      </c>
      <c r="F31" s="77"/>
      <c r="G31" s="79">
        <f>G32</f>
        <v>0</v>
      </c>
      <c r="H31" s="79">
        <f>H32</f>
        <v>0</v>
      </c>
      <c r="I31" s="79">
        <f t="shared" si="0"/>
        <v>0</v>
      </c>
      <c r="J31" s="79">
        <f>J32</f>
        <v>0</v>
      </c>
      <c r="K31" s="79">
        <f>K32</f>
        <v>0</v>
      </c>
      <c r="L31" s="71">
        <f t="shared" si="1"/>
        <v>0</v>
      </c>
      <c r="M31" s="95"/>
      <c r="N31" s="95"/>
      <c r="O31" s="95"/>
    </row>
    <row r="32" spans="2:15" ht="52.5" hidden="1">
      <c r="B32" s="125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79">
        <v>0</v>
      </c>
      <c r="H32" s="79">
        <v>0</v>
      </c>
      <c r="I32" s="79">
        <f t="shared" si="0"/>
        <v>0</v>
      </c>
      <c r="J32" s="79"/>
      <c r="K32" s="79"/>
      <c r="L32" s="71">
        <f t="shared" si="1"/>
        <v>0</v>
      </c>
      <c r="M32" s="95"/>
      <c r="N32" s="95"/>
      <c r="O32" s="95"/>
    </row>
    <row r="33" spans="2:15" ht="12.75" hidden="1">
      <c r="B33" s="125" t="s">
        <v>420</v>
      </c>
      <c r="C33" s="77" t="s">
        <v>637</v>
      </c>
      <c r="D33" s="78" t="s">
        <v>639</v>
      </c>
      <c r="E33" s="78" t="s">
        <v>651</v>
      </c>
      <c r="F33" s="77"/>
      <c r="G33" s="79">
        <f>G34</f>
        <v>0</v>
      </c>
      <c r="H33" s="79">
        <f>H34</f>
        <v>0</v>
      </c>
      <c r="I33" s="79">
        <f t="shared" si="0"/>
        <v>0</v>
      </c>
      <c r="J33" s="79">
        <f>J34</f>
        <v>0</v>
      </c>
      <c r="K33" s="79">
        <f>K34</f>
        <v>0</v>
      </c>
      <c r="L33" s="105">
        <f t="shared" si="1"/>
        <v>0</v>
      </c>
      <c r="M33" s="95"/>
      <c r="N33" s="95"/>
      <c r="O33" s="95"/>
    </row>
    <row r="34" spans="2:15" ht="52.5" hidden="1">
      <c r="B34" s="125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79">
        <v>0</v>
      </c>
      <c r="H34" s="79">
        <v>0</v>
      </c>
      <c r="I34" s="79">
        <f t="shared" si="0"/>
        <v>0</v>
      </c>
      <c r="J34" s="79"/>
      <c r="K34" s="79"/>
      <c r="L34" s="105">
        <f t="shared" si="1"/>
        <v>0</v>
      </c>
      <c r="M34" s="95"/>
      <c r="N34" s="95"/>
      <c r="O34" s="95"/>
    </row>
    <row r="35" spans="2:15" s="64" customFormat="1" ht="12.75">
      <c r="B35" s="88" t="s">
        <v>810</v>
      </c>
      <c r="C35" s="77" t="s">
        <v>637</v>
      </c>
      <c r="D35" s="78" t="s">
        <v>639</v>
      </c>
      <c r="E35" s="78" t="s">
        <v>1410</v>
      </c>
      <c r="F35" s="77"/>
      <c r="G35" s="79">
        <f>G36+G38</f>
        <v>839660</v>
      </c>
      <c r="H35" s="79">
        <f>H36+H38</f>
        <v>0</v>
      </c>
      <c r="I35" s="79">
        <f t="shared" si="0"/>
        <v>839660</v>
      </c>
      <c r="J35" s="79">
        <f>J36+J38</f>
        <v>839660</v>
      </c>
      <c r="K35" s="79">
        <f>K36+K38</f>
        <v>0</v>
      </c>
      <c r="L35" s="105">
        <f t="shared" si="1"/>
        <v>839660</v>
      </c>
      <c r="M35" s="95"/>
      <c r="N35" s="95"/>
      <c r="O35" s="95"/>
    </row>
    <row r="36" spans="2:15" s="64" customFormat="1" ht="24">
      <c r="B36" s="88" t="s">
        <v>1121</v>
      </c>
      <c r="C36" s="77" t="s">
        <v>637</v>
      </c>
      <c r="D36" s="78" t="s">
        <v>639</v>
      </c>
      <c r="E36" s="78" t="s">
        <v>1411</v>
      </c>
      <c r="F36" s="77"/>
      <c r="G36" s="79">
        <f>G37</f>
        <v>440080</v>
      </c>
      <c r="H36" s="79">
        <f>H37</f>
        <v>0</v>
      </c>
      <c r="I36" s="79">
        <f t="shared" si="0"/>
        <v>440080</v>
      </c>
      <c r="J36" s="79">
        <f>J37</f>
        <v>440080</v>
      </c>
      <c r="K36" s="79">
        <f>K37</f>
        <v>0</v>
      </c>
      <c r="L36" s="105">
        <f t="shared" si="1"/>
        <v>440080</v>
      </c>
      <c r="M36" s="95"/>
      <c r="N36" s="95"/>
      <c r="O36" s="95"/>
    </row>
    <row r="37" spans="2:15" s="64" customFormat="1" ht="36">
      <c r="B37" s="88" t="s">
        <v>765</v>
      </c>
      <c r="C37" s="77" t="s">
        <v>637</v>
      </c>
      <c r="D37" s="78" t="s">
        <v>639</v>
      </c>
      <c r="E37" s="78" t="s">
        <v>1411</v>
      </c>
      <c r="F37" s="77" t="s">
        <v>733</v>
      </c>
      <c r="G37" s="79">
        <f>338000+102080</f>
        <v>440080</v>
      </c>
      <c r="H37" s="79">
        <v>0</v>
      </c>
      <c r="I37" s="79">
        <f t="shared" si="0"/>
        <v>440080</v>
      </c>
      <c r="J37" s="79">
        <f>338000+102080</f>
        <v>440080</v>
      </c>
      <c r="K37" s="79">
        <v>0</v>
      </c>
      <c r="L37" s="105">
        <f t="shared" si="1"/>
        <v>440080</v>
      </c>
      <c r="M37" s="95"/>
      <c r="N37" s="95"/>
      <c r="O37" s="95"/>
    </row>
    <row r="38" spans="2:15" ht="12.75">
      <c r="B38" s="88" t="s">
        <v>812</v>
      </c>
      <c r="C38" s="77" t="s">
        <v>637</v>
      </c>
      <c r="D38" s="78" t="s">
        <v>639</v>
      </c>
      <c r="E38" s="78" t="s">
        <v>1412</v>
      </c>
      <c r="F38" s="77"/>
      <c r="G38" s="79">
        <f>G39+G40+G41</f>
        <v>399580</v>
      </c>
      <c r="H38" s="79">
        <f>H39+H40+H41</f>
        <v>0</v>
      </c>
      <c r="I38" s="79">
        <f t="shared" si="0"/>
        <v>399580</v>
      </c>
      <c r="J38" s="79">
        <f>J39+J40+J41</f>
        <v>399580</v>
      </c>
      <c r="K38" s="79">
        <f>K39+K40+K41</f>
        <v>0</v>
      </c>
      <c r="L38" s="105">
        <f t="shared" si="1"/>
        <v>399580</v>
      </c>
      <c r="M38" s="95"/>
      <c r="N38" s="95"/>
      <c r="O38" s="95"/>
    </row>
    <row r="39" spans="2:15" ht="36">
      <c r="B39" s="88" t="s">
        <v>765</v>
      </c>
      <c r="C39" s="77" t="s">
        <v>637</v>
      </c>
      <c r="D39" s="78" t="s">
        <v>639</v>
      </c>
      <c r="E39" s="78" t="s">
        <v>1412</v>
      </c>
      <c r="F39" s="77">
        <v>100</v>
      </c>
      <c r="G39" s="79">
        <f>306900+92680</f>
        <v>399580</v>
      </c>
      <c r="H39" s="79">
        <v>0</v>
      </c>
      <c r="I39" s="79">
        <f t="shared" si="0"/>
        <v>399580</v>
      </c>
      <c r="J39" s="79">
        <f>306900+92680</f>
        <v>399580</v>
      </c>
      <c r="K39" s="79">
        <v>0</v>
      </c>
      <c r="L39" s="105">
        <f t="shared" si="1"/>
        <v>399580</v>
      </c>
      <c r="M39" s="95"/>
      <c r="N39" s="95"/>
      <c r="O39" s="95"/>
    </row>
    <row r="40" spans="2:15" ht="24" hidden="1">
      <c r="B40" s="88" t="s">
        <v>766</v>
      </c>
      <c r="C40" s="77" t="s">
        <v>637</v>
      </c>
      <c r="D40" s="78" t="s">
        <v>639</v>
      </c>
      <c r="E40" s="78" t="s">
        <v>1412</v>
      </c>
      <c r="F40" s="77">
        <v>200</v>
      </c>
      <c r="G40" s="79"/>
      <c r="H40" s="79">
        <v>0</v>
      </c>
      <c r="I40" s="79">
        <f t="shared" si="0"/>
        <v>0</v>
      </c>
      <c r="J40" s="79">
        <v>0</v>
      </c>
      <c r="K40" s="79">
        <v>0</v>
      </c>
      <c r="L40" s="105">
        <f t="shared" si="1"/>
        <v>0</v>
      </c>
      <c r="M40" s="95"/>
      <c r="N40" s="95"/>
      <c r="O40" s="95"/>
    </row>
    <row r="41" spans="2:15" ht="12.75" hidden="1">
      <c r="B41" s="88" t="s">
        <v>769</v>
      </c>
      <c r="C41" s="77" t="s">
        <v>637</v>
      </c>
      <c r="D41" s="78" t="s">
        <v>639</v>
      </c>
      <c r="E41" s="78" t="s">
        <v>1412</v>
      </c>
      <c r="F41" s="77" t="s">
        <v>967</v>
      </c>
      <c r="G41" s="79"/>
      <c r="H41" s="79">
        <v>0</v>
      </c>
      <c r="I41" s="79">
        <f t="shared" si="0"/>
        <v>0</v>
      </c>
      <c r="J41" s="79">
        <v>0</v>
      </c>
      <c r="K41" s="79">
        <v>0</v>
      </c>
      <c r="L41" s="105">
        <f t="shared" si="1"/>
        <v>0</v>
      </c>
      <c r="M41" s="95"/>
      <c r="N41" s="95"/>
      <c r="O41" s="95"/>
    </row>
    <row r="42" spans="2:15" ht="12.75" hidden="1">
      <c r="B42" s="88" t="s">
        <v>420</v>
      </c>
      <c r="C42" s="77" t="s">
        <v>637</v>
      </c>
      <c r="D42" s="78" t="s">
        <v>639</v>
      </c>
      <c r="E42" s="78" t="s">
        <v>1413</v>
      </c>
      <c r="F42" s="77"/>
      <c r="G42" s="79">
        <f>G43</f>
        <v>0</v>
      </c>
      <c r="H42" s="79">
        <f>H43</f>
        <v>0</v>
      </c>
      <c r="I42" s="79">
        <f t="shared" si="0"/>
        <v>0</v>
      </c>
      <c r="J42" s="79">
        <f>J43</f>
        <v>0</v>
      </c>
      <c r="K42" s="79">
        <f>K43</f>
        <v>0</v>
      </c>
      <c r="L42" s="105">
        <f t="shared" si="1"/>
        <v>0</v>
      </c>
      <c r="M42" s="95"/>
      <c r="N42" s="95"/>
      <c r="O42" s="95"/>
    </row>
    <row r="43" spans="2:15" ht="36" hidden="1">
      <c r="B43" s="88" t="s">
        <v>765</v>
      </c>
      <c r="C43" s="77" t="s">
        <v>637</v>
      </c>
      <c r="D43" s="78" t="s">
        <v>639</v>
      </c>
      <c r="E43" s="78" t="s">
        <v>1413</v>
      </c>
      <c r="F43" s="77">
        <v>100</v>
      </c>
      <c r="G43" s="79"/>
      <c r="H43" s="79">
        <v>0</v>
      </c>
      <c r="I43" s="79">
        <f t="shared" si="0"/>
        <v>0</v>
      </c>
      <c r="J43" s="79">
        <v>0</v>
      </c>
      <c r="K43" s="79">
        <v>0</v>
      </c>
      <c r="L43" s="105">
        <f t="shared" si="1"/>
        <v>0</v>
      </c>
      <c r="M43" s="95"/>
      <c r="N43" s="95"/>
      <c r="O43" s="95"/>
    </row>
    <row r="44" spans="2:15" ht="39">
      <c r="B44" s="124" t="s">
        <v>422</v>
      </c>
      <c r="C44" s="117" t="s">
        <v>637</v>
      </c>
      <c r="D44" s="122" t="s">
        <v>640</v>
      </c>
      <c r="E44" s="122"/>
      <c r="F44" s="117"/>
      <c r="G44" s="123">
        <f>G45</f>
        <v>16770884</v>
      </c>
      <c r="H44" s="123">
        <f>H45</f>
        <v>0</v>
      </c>
      <c r="I44" s="123">
        <f t="shared" si="0"/>
        <v>16770884</v>
      </c>
      <c r="J44" s="123">
        <f>J45</f>
        <v>16770884</v>
      </c>
      <c r="K44" s="123">
        <f>K45</f>
        <v>0</v>
      </c>
      <c r="L44" s="105">
        <f t="shared" si="1"/>
        <v>16770884</v>
      </c>
      <c r="M44" s="95"/>
      <c r="N44" s="95"/>
      <c r="O44" s="95"/>
    </row>
    <row r="45" spans="2:15" ht="12.75">
      <c r="B45" s="125" t="s">
        <v>807</v>
      </c>
      <c r="C45" s="77" t="s">
        <v>637</v>
      </c>
      <c r="D45" s="78" t="s">
        <v>640</v>
      </c>
      <c r="E45" s="78" t="s">
        <v>783</v>
      </c>
      <c r="F45" s="77"/>
      <c r="G45" s="79">
        <f>G46+G52+G55+G49</f>
        <v>16770884</v>
      </c>
      <c r="H45" s="79">
        <f>H46+H52+H55+H49</f>
        <v>0</v>
      </c>
      <c r="I45" s="79">
        <f t="shared" si="0"/>
        <v>16770884</v>
      </c>
      <c r="J45" s="79">
        <f>J46+J52+J55+J49</f>
        <v>16770884</v>
      </c>
      <c r="K45" s="79">
        <f>K46+K52+K55+K49</f>
        <v>0</v>
      </c>
      <c r="L45" s="105">
        <f t="shared" si="1"/>
        <v>16770884</v>
      </c>
      <c r="M45" s="95"/>
      <c r="N45" s="95"/>
      <c r="O45" s="95"/>
    </row>
    <row r="46" spans="2:15" ht="52.5" hidden="1">
      <c r="B46" s="125" t="s">
        <v>819</v>
      </c>
      <c r="C46" s="77" t="s">
        <v>637</v>
      </c>
      <c r="D46" s="78" t="s">
        <v>640</v>
      </c>
      <c r="E46" s="78" t="s">
        <v>653</v>
      </c>
      <c r="F46" s="77"/>
      <c r="G46" s="79">
        <f>G48+G47</f>
        <v>0</v>
      </c>
      <c r="H46" s="79">
        <f>H48+H47</f>
        <v>0</v>
      </c>
      <c r="I46" s="79">
        <f aca="true" t="shared" si="2" ref="I46:I77">G46+H46</f>
        <v>0</v>
      </c>
      <c r="J46" s="79">
        <f>J48+J47</f>
        <v>0</v>
      </c>
      <c r="K46" s="79">
        <f>K48+K47</f>
        <v>0</v>
      </c>
      <c r="L46" s="105">
        <f t="shared" si="1"/>
        <v>0</v>
      </c>
      <c r="M46" s="95"/>
      <c r="N46" s="95"/>
      <c r="O46" s="95"/>
    </row>
    <row r="47" spans="2:15" ht="52.5" hidden="1">
      <c r="B47" s="125" t="s">
        <v>765</v>
      </c>
      <c r="C47" s="77" t="s">
        <v>637</v>
      </c>
      <c r="D47" s="78" t="s">
        <v>640</v>
      </c>
      <c r="E47" s="78" t="s">
        <v>653</v>
      </c>
      <c r="F47" s="77" t="s">
        <v>733</v>
      </c>
      <c r="G47" s="79"/>
      <c r="H47" s="79"/>
      <c r="I47" s="79">
        <f t="shared" si="2"/>
        <v>0</v>
      </c>
      <c r="J47" s="79"/>
      <c r="K47" s="79"/>
      <c r="L47" s="105">
        <f t="shared" si="1"/>
        <v>0</v>
      </c>
      <c r="M47" s="95"/>
      <c r="N47" s="95"/>
      <c r="O47" s="95"/>
    </row>
    <row r="48" spans="2:15" ht="26.25" hidden="1">
      <c r="B48" s="125" t="s">
        <v>766</v>
      </c>
      <c r="C48" s="77" t="s">
        <v>637</v>
      </c>
      <c r="D48" s="78" t="s">
        <v>640</v>
      </c>
      <c r="E48" s="78" t="s">
        <v>653</v>
      </c>
      <c r="F48" s="77">
        <v>200</v>
      </c>
      <c r="G48" s="79"/>
      <c r="H48" s="79"/>
      <c r="I48" s="79">
        <f t="shared" si="2"/>
        <v>0</v>
      </c>
      <c r="J48" s="79"/>
      <c r="K48" s="79"/>
      <c r="L48" s="105">
        <f t="shared" si="1"/>
        <v>0</v>
      </c>
      <c r="M48" s="95"/>
      <c r="N48" s="95"/>
      <c r="O48" s="95"/>
    </row>
    <row r="49" spans="2:15" ht="39">
      <c r="B49" s="125" t="s">
        <v>984</v>
      </c>
      <c r="C49" s="77" t="s">
        <v>637</v>
      </c>
      <c r="D49" s="78" t="s">
        <v>640</v>
      </c>
      <c r="E49" s="78" t="s">
        <v>699</v>
      </c>
      <c r="F49" s="77"/>
      <c r="G49" s="79">
        <f>G50+G51</f>
        <v>88600</v>
      </c>
      <c r="H49" s="79">
        <f>H50+H51</f>
        <v>0</v>
      </c>
      <c r="I49" s="79">
        <f t="shared" si="2"/>
        <v>88600</v>
      </c>
      <c r="J49" s="79">
        <f>J50+J51</f>
        <v>88600</v>
      </c>
      <c r="K49" s="79">
        <f>K50+K51</f>
        <v>0</v>
      </c>
      <c r="L49" s="105">
        <f t="shared" si="1"/>
        <v>88600</v>
      </c>
      <c r="M49" s="95"/>
      <c r="N49" s="95"/>
      <c r="O49" s="95"/>
    </row>
    <row r="50" spans="2:15" ht="52.5">
      <c r="B50" s="125" t="s">
        <v>765</v>
      </c>
      <c r="C50" s="77" t="s">
        <v>637</v>
      </c>
      <c r="D50" s="78" t="s">
        <v>640</v>
      </c>
      <c r="E50" s="78" t="s">
        <v>699</v>
      </c>
      <c r="F50" s="77" t="s">
        <v>733</v>
      </c>
      <c r="G50" s="79">
        <v>79140</v>
      </c>
      <c r="H50" s="79">
        <v>0</v>
      </c>
      <c r="I50" s="79">
        <f t="shared" si="2"/>
        <v>79140</v>
      </c>
      <c r="J50" s="79">
        <f>60780+18360</f>
        <v>79140</v>
      </c>
      <c r="K50" s="79">
        <v>0</v>
      </c>
      <c r="L50" s="105">
        <f t="shared" si="1"/>
        <v>79140</v>
      </c>
      <c r="M50" s="95"/>
      <c r="N50" s="95"/>
      <c r="O50" s="95"/>
    </row>
    <row r="51" spans="2:15" ht="26.25">
      <c r="B51" s="125" t="s">
        <v>766</v>
      </c>
      <c r="C51" s="77" t="s">
        <v>637</v>
      </c>
      <c r="D51" s="78" t="s">
        <v>640</v>
      </c>
      <c r="E51" s="78" t="s">
        <v>699</v>
      </c>
      <c r="F51" s="77" t="s">
        <v>971</v>
      </c>
      <c r="G51" s="79">
        <f>6000+3460</f>
        <v>9460</v>
      </c>
      <c r="H51" s="79">
        <v>0</v>
      </c>
      <c r="I51" s="79">
        <f t="shared" si="2"/>
        <v>9460</v>
      </c>
      <c r="J51" s="79">
        <f>6000+3460</f>
        <v>9460</v>
      </c>
      <c r="K51" s="79">
        <v>0</v>
      </c>
      <c r="L51" s="105">
        <f t="shared" si="1"/>
        <v>9460</v>
      </c>
      <c r="M51" s="95"/>
      <c r="N51" s="95"/>
      <c r="O51" s="95"/>
    </row>
    <row r="52" spans="2:15" ht="39">
      <c r="B52" s="125" t="s">
        <v>622</v>
      </c>
      <c r="C52" s="77" t="s">
        <v>637</v>
      </c>
      <c r="D52" s="78" t="s">
        <v>640</v>
      </c>
      <c r="E52" s="78" t="s">
        <v>654</v>
      </c>
      <c r="F52" s="77"/>
      <c r="G52" s="79">
        <f>G53+G54</f>
        <v>1328000</v>
      </c>
      <c r="H52" s="79">
        <f>H53+H54</f>
        <v>0</v>
      </c>
      <c r="I52" s="79">
        <f t="shared" si="2"/>
        <v>1328000</v>
      </c>
      <c r="J52" s="79">
        <f>J53+J54</f>
        <v>1328000</v>
      </c>
      <c r="K52" s="79">
        <f>K53+K54</f>
        <v>0</v>
      </c>
      <c r="L52" s="105">
        <f t="shared" si="1"/>
        <v>1328000</v>
      </c>
      <c r="M52" s="95"/>
      <c r="N52" s="95"/>
      <c r="O52" s="95"/>
    </row>
    <row r="53" spans="2:15" ht="52.5">
      <c r="B53" s="125" t="s">
        <v>765</v>
      </c>
      <c r="C53" s="77" t="s">
        <v>637</v>
      </c>
      <c r="D53" s="78" t="s">
        <v>640</v>
      </c>
      <c r="E53" s="78" t="s">
        <v>654</v>
      </c>
      <c r="F53" s="77">
        <v>100</v>
      </c>
      <c r="G53" s="79">
        <v>972900</v>
      </c>
      <c r="H53" s="79">
        <v>0</v>
      </c>
      <c r="I53" s="79">
        <f t="shared" si="2"/>
        <v>972900</v>
      </c>
      <c r="J53" s="79">
        <f>711130+47000+214770</f>
        <v>972900</v>
      </c>
      <c r="K53" s="79">
        <v>0</v>
      </c>
      <c r="L53" s="105">
        <f t="shared" si="1"/>
        <v>972900</v>
      </c>
      <c r="M53" s="95"/>
      <c r="N53" s="95"/>
      <c r="O53" s="95"/>
    </row>
    <row r="54" spans="2:15" s="64" customFormat="1" ht="26.25">
      <c r="B54" s="125" t="s">
        <v>766</v>
      </c>
      <c r="C54" s="77" t="s">
        <v>637</v>
      </c>
      <c r="D54" s="78" t="s">
        <v>640</v>
      </c>
      <c r="E54" s="78" t="s">
        <v>654</v>
      </c>
      <c r="F54" s="77">
        <v>200</v>
      </c>
      <c r="G54" s="79">
        <v>355100</v>
      </c>
      <c r="H54" s="79">
        <v>0</v>
      </c>
      <c r="I54" s="79">
        <f t="shared" si="2"/>
        <v>355100</v>
      </c>
      <c r="J54" s="79">
        <f>8400+309211+37489</f>
        <v>355100</v>
      </c>
      <c r="K54" s="79">
        <v>0</v>
      </c>
      <c r="L54" s="105">
        <f t="shared" si="1"/>
        <v>355100</v>
      </c>
      <c r="M54" s="95"/>
      <c r="N54" s="95"/>
      <c r="O54" s="95"/>
    </row>
    <row r="55" spans="2:15" s="64" customFormat="1" ht="26.25">
      <c r="B55" s="125" t="s">
        <v>808</v>
      </c>
      <c r="C55" s="77" t="s">
        <v>637</v>
      </c>
      <c r="D55" s="78" t="s">
        <v>640</v>
      </c>
      <c r="E55" s="78" t="s">
        <v>782</v>
      </c>
      <c r="F55" s="77"/>
      <c r="G55" s="79">
        <f>G56+G63+G66</f>
        <v>15354284</v>
      </c>
      <c r="H55" s="79">
        <f>H56+H63+H66</f>
        <v>0</v>
      </c>
      <c r="I55" s="79">
        <f t="shared" si="2"/>
        <v>15354284</v>
      </c>
      <c r="J55" s="79">
        <f>J56+J63+J66</f>
        <v>15354284</v>
      </c>
      <c r="K55" s="79">
        <f>K56+K63+K66</f>
        <v>0</v>
      </c>
      <c r="L55" s="105">
        <f t="shared" si="1"/>
        <v>15354284</v>
      </c>
      <c r="M55" s="95"/>
      <c r="N55" s="95"/>
      <c r="O55" s="95"/>
    </row>
    <row r="56" spans="2:15" s="64" customFormat="1" ht="26.25" hidden="1">
      <c r="B56" s="125" t="s">
        <v>809</v>
      </c>
      <c r="C56" s="77" t="s">
        <v>637</v>
      </c>
      <c r="D56" s="78" t="s">
        <v>640</v>
      </c>
      <c r="E56" s="78" t="s">
        <v>732</v>
      </c>
      <c r="F56" s="77"/>
      <c r="G56" s="79">
        <f>G57+G59</f>
        <v>0</v>
      </c>
      <c r="H56" s="79">
        <f>H57+H59</f>
        <v>0</v>
      </c>
      <c r="I56" s="79">
        <f t="shared" si="2"/>
        <v>0</v>
      </c>
      <c r="J56" s="79">
        <f>J57+J59</f>
        <v>0</v>
      </c>
      <c r="K56" s="79">
        <f>K57+K59</f>
        <v>0</v>
      </c>
      <c r="L56" s="105">
        <f t="shared" si="1"/>
        <v>0</v>
      </c>
      <c r="M56" s="95"/>
      <c r="N56" s="95"/>
      <c r="O56" s="95"/>
    </row>
    <row r="57" spans="2:15" s="64" customFormat="1" ht="26.25" hidden="1">
      <c r="B57" s="125" t="s">
        <v>811</v>
      </c>
      <c r="C57" s="77" t="s">
        <v>637</v>
      </c>
      <c r="D57" s="78" t="s">
        <v>640</v>
      </c>
      <c r="E57" s="78" t="s">
        <v>656</v>
      </c>
      <c r="F57" s="77"/>
      <c r="G57" s="79">
        <f>G58</f>
        <v>0</v>
      </c>
      <c r="H57" s="79">
        <f>H58</f>
        <v>0</v>
      </c>
      <c r="I57" s="79">
        <f t="shared" si="2"/>
        <v>0</v>
      </c>
      <c r="J57" s="79">
        <f>J58</f>
        <v>0</v>
      </c>
      <c r="K57" s="79">
        <f>K58</f>
        <v>0</v>
      </c>
      <c r="L57" s="105">
        <f t="shared" si="1"/>
        <v>0</v>
      </c>
      <c r="M57" s="95"/>
      <c r="N57" s="95"/>
      <c r="O57" s="95"/>
    </row>
    <row r="58" spans="2:15" ht="52.5" hidden="1">
      <c r="B58" s="125" t="s">
        <v>765</v>
      </c>
      <c r="C58" s="77" t="s">
        <v>637</v>
      </c>
      <c r="D58" s="78" t="s">
        <v>640</v>
      </c>
      <c r="E58" s="78" t="s">
        <v>656</v>
      </c>
      <c r="F58" s="77">
        <v>100</v>
      </c>
      <c r="G58" s="79">
        <v>0</v>
      </c>
      <c r="H58" s="79">
        <v>0</v>
      </c>
      <c r="I58" s="79">
        <f t="shared" si="2"/>
        <v>0</v>
      </c>
      <c r="J58" s="79">
        <v>0</v>
      </c>
      <c r="K58" s="79">
        <v>0</v>
      </c>
      <c r="L58" s="71">
        <f t="shared" si="1"/>
        <v>0</v>
      </c>
      <c r="M58" s="95"/>
      <c r="N58" s="95"/>
      <c r="O58" s="95"/>
    </row>
    <row r="59" spans="2:15" ht="26.25" hidden="1">
      <c r="B59" s="125" t="s">
        <v>813</v>
      </c>
      <c r="C59" s="77" t="s">
        <v>637</v>
      </c>
      <c r="D59" s="78" t="s">
        <v>640</v>
      </c>
      <c r="E59" s="78" t="s">
        <v>655</v>
      </c>
      <c r="F59" s="77"/>
      <c r="G59" s="79">
        <f>G60+G61+G62</f>
        <v>0</v>
      </c>
      <c r="H59" s="79">
        <f>H60+H61+H62</f>
        <v>0</v>
      </c>
      <c r="I59" s="79">
        <f t="shared" si="2"/>
        <v>0</v>
      </c>
      <c r="J59" s="79">
        <f>J60+J61+J62</f>
        <v>0</v>
      </c>
      <c r="K59" s="79">
        <f>K60+K61+K62</f>
        <v>0</v>
      </c>
      <c r="L59" s="105">
        <f t="shared" si="1"/>
        <v>0</v>
      </c>
      <c r="M59" s="95"/>
      <c r="N59" s="95"/>
      <c r="O59" s="95"/>
    </row>
    <row r="60" spans="2:15" ht="52.5" hidden="1">
      <c r="B60" s="125" t="s">
        <v>765</v>
      </c>
      <c r="C60" s="77" t="s">
        <v>637</v>
      </c>
      <c r="D60" s="78" t="s">
        <v>640</v>
      </c>
      <c r="E60" s="78" t="s">
        <v>655</v>
      </c>
      <c r="F60" s="77">
        <v>100</v>
      </c>
      <c r="G60" s="79">
        <v>0</v>
      </c>
      <c r="H60" s="79">
        <v>0</v>
      </c>
      <c r="I60" s="79">
        <f t="shared" si="2"/>
        <v>0</v>
      </c>
      <c r="J60" s="79">
        <v>0</v>
      </c>
      <c r="K60" s="79">
        <v>0</v>
      </c>
      <c r="L60" s="105">
        <f t="shared" si="1"/>
        <v>0</v>
      </c>
      <c r="M60" s="95"/>
      <c r="N60" s="95"/>
      <c r="O60" s="95"/>
    </row>
    <row r="61" spans="2:15" ht="26.25" hidden="1">
      <c r="B61" s="125" t="s">
        <v>766</v>
      </c>
      <c r="C61" s="77" t="s">
        <v>637</v>
      </c>
      <c r="D61" s="78" t="s">
        <v>640</v>
      </c>
      <c r="E61" s="78" t="s">
        <v>655</v>
      </c>
      <c r="F61" s="77">
        <v>200</v>
      </c>
      <c r="G61" s="79"/>
      <c r="H61" s="79">
        <v>0</v>
      </c>
      <c r="I61" s="79">
        <f t="shared" si="2"/>
        <v>0</v>
      </c>
      <c r="J61" s="79"/>
      <c r="K61" s="79"/>
      <c r="L61" s="105">
        <f t="shared" si="1"/>
        <v>0</v>
      </c>
      <c r="M61" s="95"/>
      <c r="N61" s="95"/>
      <c r="O61" s="95"/>
    </row>
    <row r="62" spans="2:15" ht="12.75" hidden="1">
      <c r="B62" s="125" t="s">
        <v>769</v>
      </c>
      <c r="C62" s="77" t="s">
        <v>637</v>
      </c>
      <c r="D62" s="78" t="s">
        <v>640</v>
      </c>
      <c r="E62" s="78" t="s">
        <v>655</v>
      </c>
      <c r="F62" s="77">
        <v>800</v>
      </c>
      <c r="G62" s="79">
        <v>0</v>
      </c>
      <c r="H62" s="79">
        <v>0</v>
      </c>
      <c r="I62" s="79">
        <f t="shared" si="2"/>
        <v>0</v>
      </c>
      <c r="J62" s="79">
        <v>0</v>
      </c>
      <c r="K62" s="79">
        <v>0</v>
      </c>
      <c r="L62" s="105">
        <f t="shared" si="1"/>
        <v>0</v>
      </c>
      <c r="M62" s="95"/>
      <c r="N62" s="95"/>
      <c r="O62" s="95"/>
    </row>
    <row r="63" spans="2:15" ht="26.25" hidden="1">
      <c r="B63" s="125" t="s">
        <v>624</v>
      </c>
      <c r="C63" s="77" t="s">
        <v>637</v>
      </c>
      <c r="D63" s="78" t="s">
        <v>640</v>
      </c>
      <c r="E63" s="78" t="s">
        <v>694</v>
      </c>
      <c r="F63" s="77"/>
      <c r="G63" s="79">
        <f>G64+G65</f>
        <v>0</v>
      </c>
      <c r="H63" s="79">
        <f>H64+H65</f>
        <v>0</v>
      </c>
      <c r="I63" s="79">
        <f t="shared" si="2"/>
        <v>0</v>
      </c>
      <c r="J63" s="79">
        <f>J64+J65</f>
        <v>0</v>
      </c>
      <c r="K63" s="79">
        <f>K64+K65</f>
        <v>0</v>
      </c>
      <c r="L63" s="105">
        <f t="shared" si="1"/>
        <v>0</v>
      </c>
      <c r="M63" s="95"/>
      <c r="N63" s="95"/>
      <c r="O63" s="95"/>
    </row>
    <row r="64" spans="2:15" ht="52.5" hidden="1">
      <c r="B64" s="125" t="s">
        <v>765</v>
      </c>
      <c r="C64" s="77" t="s">
        <v>637</v>
      </c>
      <c r="D64" s="78" t="s">
        <v>640</v>
      </c>
      <c r="E64" s="78" t="s">
        <v>694</v>
      </c>
      <c r="F64" s="77" t="s">
        <v>733</v>
      </c>
      <c r="G64" s="79">
        <v>0</v>
      </c>
      <c r="H64" s="79">
        <v>0</v>
      </c>
      <c r="I64" s="79">
        <f t="shared" si="2"/>
        <v>0</v>
      </c>
      <c r="J64" s="79"/>
      <c r="K64" s="79"/>
      <c r="L64" s="105">
        <f t="shared" si="1"/>
        <v>0</v>
      </c>
      <c r="M64" s="95"/>
      <c r="N64" s="95"/>
      <c r="O64" s="95"/>
    </row>
    <row r="65" spans="2:15" ht="26.25" hidden="1">
      <c r="B65" s="125" t="s">
        <v>766</v>
      </c>
      <c r="C65" s="77" t="s">
        <v>637</v>
      </c>
      <c r="D65" s="78" t="s">
        <v>640</v>
      </c>
      <c r="E65" s="78" t="s">
        <v>694</v>
      </c>
      <c r="F65" s="77" t="s">
        <v>971</v>
      </c>
      <c r="G65" s="79">
        <v>0</v>
      </c>
      <c r="H65" s="79">
        <v>0</v>
      </c>
      <c r="I65" s="79">
        <f t="shared" si="2"/>
        <v>0</v>
      </c>
      <c r="J65" s="79"/>
      <c r="K65" s="79"/>
      <c r="L65" s="105">
        <f t="shared" si="1"/>
        <v>0</v>
      </c>
      <c r="M65" s="95"/>
      <c r="N65" s="95"/>
      <c r="O65" s="95"/>
    </row>
    <row r="66" spans="2:15" ht="24">
      <c r="B66" s="88" t="s">
        <v>809</v>
      </c>
      <c r="C66" s="77" t="s">
        <v>637</v>
      </c>
      <c r="D66" s="78" t="s">
        <v>640</v>
      </c>
      <c r="E66" s="78" t="s">
        <v>1305</v>
      </c>
      <c r="F66" s="77"/>
      <c r="G66" s="79">
        <f>G67+G69</f>
        <v>15354284</v>
      </c>
      <c r="H66" s="79">
        <f>H67+H69</f>
        <v>0</v>
      </c>
      <c r="I66" s="79">
        <f t="shared" si="2"/>
        <v>15354284</v>
      </c>
      <c r="J66" s="79">
        <f>J67+J69</f>
        <v>15354284</v>
      </c>
      <c r="K66" s="79">
        <f>K67+K69</f>
        <v>0</v>
      </c>
      <c r="L66" s="105">
        <f t="shared" si="1"/>
        <v>15354284</v>
      </c>
      <c r="M66" s="95"/>
      <c r="N66" s="95"/>
      <c r="O66" s="95"/>
    </row>
    <row r="67" spans="2:15" ht="24">
      <c r="B67" s="88" t="s">
        <v>811</v>
      </c>
      <c r="C67" s="77" t="s">
        <v>637</v>
      </c>
      <c r="D67" s="78" t="s">
        <v>640</v>
      </c>
      <c r="E67" s="78" t="s">
        <v>1306</v>
      </c>
      <c r="F67" s="77"/>
      <c r="G67" s="79">
        <f>G68</f>
        <v>13944214</v>
      </c>
      <c r="H67" s="79">
        <f>H68</f>
        <v>0</v>
      </c>
      <c r="I67" s="79">
        <f t="shared" si="2"/>
        <v>13944214</v>
      </c>
      <c r="J67" s="79">
        <f>J68</f>
        <v>13944214</v>
      </c>
      <c r="K67" s="79">
        <f>K68</f>
        <v>0</v>
      </c>
      <c r="L67" s="105">
        <f t="shared" si="1"/>
        <v>13944214</v>
      </c>
      <c r="M67" s="95"/>
      <c r="N67" s="95"/>
      <c r="O67" s="95"/>
    </row>
    <row r="68" spans="2:15" ht="36">
      <c r="B68" s="88" t="s">
        <v>765</v>
      </c>
      <c r="C68" s="77" t="s">
        <v>637</v>
      </c>
      <c r="D68" s="78" t="s">
        <v>640</v>
      </c>
      <c r="E68" s="78" t="s">
        <v>1306</v>
      </c>
      <c r="F68" s="77">
        <v>100</v>
      </c>
      <c r="G68" s="79">
        <f>10692200+3252014</f>
        <v>13944214</v>
      </c>
      <c r="H68" s="79">
        <v>0</v>
      </c>
      <c r="I68" s="79">
        <f t="shared" si="2"/>
        <v>13944214</v>
      </c>
      <c r="J68" s="79">
        <f>10692200+3252014</f>
        <v>13944214</v>
      </c>
      <c r="K68" s="79">
        <v>0</v>
      </c>
      <c r="L68" s="105">
        <f t="shared" si="1"/>
        <v>13944214</v>
      </c>
      <c r="M68" s="95"/>
      <c r="N68" s="95"/>
      <c r="O68" s="95"/>
    </row>
    <row r="69" spans="2:15" ht="24">
      <c r="B69" s="88" t="s">
        <v>813</v>
      </c>
      <c r="C69" s="77" t="s">
        <v>637</v>
      </c>
      <c r="D69" s="78" t="s">
        <v>640</v>
      </c>
      <c r="E69" s="78" t="s">
        <v>1307</v>
      </c>
      <c r="F69" s="77"/>
      <c r="G69" s="79">
        <f>G70+G71+G72</f>
        <v>1410070</v>
      </c>
      <c r="H69" s="79">
        <f>H70+H71+H72</f>
        <v>0</v>
      </c>
      <c r="I69" s="79">
        <f t="shared" si="2"/>
        <v>1410070</v>
      </c>
      <c r="J69" s="79">
        <f>J70+J71+J72</f>
        <v>1410070</v>
      </c>
      <c r="K69" s="79">
        <f>K70+K71+K72</f>
        <v>0</v>
      </c>
      <c r="L69" s="105">
        <f t="shared" si="1"/>
        <v>1410070</v>
      </c>
      <c r="M69" s="95"/>
      <c r="N69" s="95"/>
      <c r="O69" s="95"/>
    </row>
    <row r="70" spans="2:15" ht="36">
      <c r="B70" s="88" t="s">
        <v>765</v>
      </c>
      <c r="C70" s="77" t="s">
        <v>637</v>
      </c>
      <c r="D70" s="78" t="s">
        <v>640</v>
      </c>
      <c r="E70" s="78" t="s">
        <v>1307</v>
      </c>
      <c r="F70" s="77">
        <v>100</v>
      </c>
      <c r="G70" s="79">
        <f>1083000+327070</f>
        <v>1410070</v>
      </c>
      <c r="H70" s="79">
        <v>0</v>
      </c>
      <c r="I70" s="79">
        <f t="shared" si="2"/>
        <v>1410070</v>
      </c>
      <c r="J70" s="79">
        <f>1083000+327070</f>
        <v>1410070</v>
      </c>
      <c r="K70" s="79">
        <v>0</v>
      </c>
      <c r="L70" s="105">
        <f t="shared" si="1"/>
        <v>1410070</v>
      </c>
      <c r="M70" s="95"/>
      <c r="N70" s="95"/>
      <c r="O70" s="95"/>
    </row>
    <row r="71" spans="2:15" ht="24" hidden="1">
      <c r="B71" s="88" t="s">
        <v>766</v>
      </c>
      <c r="C71" s="77" t="s">
        <v>637</v>
      </c>
      <c r="D71" s="78" t="s">
        <v>640</v>
      </c>
      <c r="E71" s="78" t="s">
        <v>1307</v>
      </c>
      <c r="F71" s="77">
        <v>200</v>
      </c>
      <c r="G71" s="79">
        <v>0</v>
      </c>
      <c r="H71" s="79">
        <v>0</v>
      </c>
      <c r="I71" s="79">
        <f t="shared" si="2"/>
        <v>0</v>
      </c>
      <c r="J71" s="79">
        <v>0</v>
      </c>
      <c r="K71" s="79">
        <v>0</v>
      </c>
      <c r="L71" s="105">
        <f t="shared" si="1"/>
        <v>0</v>
      </c>
      <c r="M71" s="95"/>
      <c r="N71" s="95"/>
      <c r="O71" s="95"/>
    </row>
    <row r="72" spans="2:15" ht="12.75" hidden="1">
      <c r="B72" s="88" t="s">
        <v>769</v>
      </c>
      <c r="C72" s="77" t="s">
        <v>637</v>
      </c>
      <c r="D72" s="78" t="s">
        <v>640</v>
      </c>
      <c r="E72" s="78" t="s">
        <v>1307</v>
      </c>
      <c r="F72" s="77">
        <v>800</v>
      </c>
      <c r="G72" s="79">
        <v>0</v>
      </c>
      <c r="H72" s="79">
        <v>0</v>
      </c>
      <c r="I72" s="79">
        <f t="shared" si="2"/>
        <v>0</v>
      </c>
      <c r="J72" s="79">
        <v>0</v>
      </c>
      <c r="K72" s="79">
        <v>0</v>
      </c>
      <c r="L72" s="105">
        <f t="shared" si="1"/>
        <v>0</v>
      </c>
      <c r="M72" s="95"/>
      <c r="N72" s="95"/>
      <c r="O72" s="95"/>
    </row>
    <row r="73" spans="2:15" ht="12.75">
      <c r="B73" s="124" t="s">
        <v>284</v>
      </c>
      <c r="C73" s="117" t="s">
        <v>637</v>
      </c>
      <c r="D73" s="122" t="s">
        <v>646</v>
      </c>
      <c r="E73" s="122"/>
      <c r="F73" s="117"/>
      <c r="G73" s="123">
        <f>G75</f>
        <v>10900</v>
      </c>
      <c r="H73" s="123">
        <f>H75</f>
        <v>0</v>
      </c>
      <c r="I73" s="123">
        <f t="shared" si="2"/>
        <v>10900</v>
      </c>
      <c r="J73" s="123">
        <f>J75</f>
        <v>11400</v>
      </c>
      <c r="K73" s="123">
        <f>K75</f>
        <v>0</v>
      </c>
      <c r="L73" s="105">
        <f t="shared" si="1"/>
        <v>11400</v>
      </c>
      <c r="M73" s="95"/>
      <c r="N73" s="95"/>
      <c r="O73" s="95"/>
    </row>
    <row r="74" spans="2:15" ht="12.75">
      <c r="B74" s="125" t="s">
        <v>807</v>
      </c>
      <c r="C74" s="77" t="s">
        <v>637</v>
      </c>
      <c r="D74" s="78" t="s">
        <v>646</v>
      </c>
      <c r="E74" s="78" t="s">
        <v>783</v>
      </c>
      <c r="F74" s="77"/>
      <c r="G74" s="79">
        <f>G75</f>
        <v>10900</v>
      </c>
      <c r="H74" s="79">
        <f>H75</f>
        <v>0</v>
      </c>
      <c r="I74" s="79">
        <f t="shared" si="2"/>
        <v>10900</v>
      </c>
      <c r="J74" s="79">
        <f>J75</f>
        <v>11400</v>
      </c>
      <c r="K74" s="79">
        <f>K75</f>
        <v>0</v>
      </c>
      <c r="L74" s="105">
        <f t="shared" si="1"/>
        <v>11400</v>
      </c>
      <c r="M74" s="95"/>
      <c r="N74" s="95"/>
      <c r="O74" s="95"/>
    </row>
    <row r="75" spans="2:15" ht="39">
      <c r="B75" s="125" t="s">
        <v>816</v>
      </c>
      <c r="C75" s="77" t="s">
        <v>637</v>
      </c>
      <c r="D75" s="78" t="s">
        <v>646</v>
      </c>
      <c r="E75" s="78" t="s">
        <v>658</v>
      </c>
      <c r="F75" s="77"/>
      <c r="G75" s="79">
        <f>G76</f>
        <v>10900</v>
      </c>
      <c r="H75" s="79">
        <f>H76</f>
        <v>0</v>
      </c>
      <c r="I75" s="79">
        <f t="shared" si="2"/>
        <v>10900</v>
      </c>
      <c r="J75" s="79">
        <f>J76</f>
        <v>11400</v>
      </c>
      <c r="K75" s="79">
        <f>K76</f>
        <v>0</v>
      </c>
      <c r="L75" s="105">
        <f t="shared" si="1"/>
        <v>11400</v>
      </c>
      <c r="M75" s="95"/>
      <c r="N75" s="95"/>
      <c r="O75" s="95"/>
    </row>
    <row r="76" spans="2:15" ht="26.25">
      <c r="B76" s="125" t="s">
        <v>766</v>
      </c>
      <c r="C76" s="77" t="s">
        <v>637</v>
      </c>
      <c r="D76" s="78" t="s">
        <v>646</v>
      </c>
      <c r="E76" s="78" t="s">
        <v>658</v>
      </c>
      <c r="F76" s="77">
        <v>200</v>
      </c>
      <c r="G76" s="79">
        <v>10900</v>
      </c>
      <c r="H76" s="79">
        <v>0</v>
      </c>
      <c r="I76" s="79">
        <f t="shared" si="2"/>
        <v>10900</v>
      </c>
      <c r="J76" s="79">
        <v>11400</v>
      </c>
      <c r="K76" s="79">
        <v>0</v>
      </c>
      <c r="L76" s="105">
        <f t="shared" si="1"/>
        <v>11400</v>
      </c>
      <c r="M76" s="95"/>
      <c r="N76" s="95"/>
      <c r="O76" s="95"/>
    </row>
    <row r="77" spans="2:15" ht="39">
      <c r="B77" s="124" t="s">
        <v>570</v>
      </c>
      <c r="C77" s="117" t="s">
        <v>637</v>
      </c>
      <c r="D77" s="122" t="s">
        <v>641</v>
      </c>
      <c r="E77" s="122"/>
      <c r="F77" s="117"/>
      <c r="G77" s="123">
        <f>G78+G81+G89+G99</f>
        <v>6829180</v>
      </c>
      <c r="H77" s="123">
        <f>H78+H81+H89+H99</f>
        <v>0</v>
      </c>
      <c r="I77" s="123">
        <f t="shared" si="2"/>
        <v>6829180</v>
      </c>
      <c r="J77" s="123">
        <f>J78+J81+J89+J99</f>
        <v>6829180</v>
      </c>
      <c r="K77" s="123">
        <f>K78+K81+K89+K99</f>
        <v>0</v>
      </c>
      <c r="L77" s="105">
        <f t="shared" si="1"/>
        <v>6829180</v>
      </c>
      <c r="M77" s="95"/>
      <c r="N77" s="95"/>
      <c r="O77" s="95"/>
    </row>
    <row r="78" spans="2:15" ht="26.25" hidden="1">
      <c r="B78" s="125" t="s">
        <v>907</v>
      </c>
      <c r="C78" s="77" t="s">
        <v>637</v>
      </c>
      <c r="D78" s="78" t="s">
        <v>641</v>
      </c>
      <c r="E78" s="78" t="s">
        <v>761</v>
      </c>
      <c r="F78" s="77"/>
      <c r="G78" s="79">
        <f>G79</f>
        <v>0</v>
      </c>
      <c r="H78" s="79">
        <f>H79</f>
        <v>0</v>
      </c>
      <c r="I78" s="79">
        <f aca="true" t="shared" si="3" ref="I78:I109">G78+H78</f>
        <v>0</v>
      </c>
      <c r="J78" s="79">
        <f>J79</f>
        <v>0</v>
      </c>
      <c r="K78" s="79">
        <f>K79</f>
        <v>0</v>
      </c>
      <c r="L78" s="105">
        <f aca="true" t="shared" si="4" ref="L78:L141">J78+K78</f>
        <v>0</v>
      </c>
      <c r="M78" s="95"/>
      <c r="N78" s="95"/>
      <c r="O78" s="95"/>
    </row>
    <row r="79" spans="2:15" s="64" customFormat="1" ht="26.25" hidden="1">
      <c r="B79" s="125" t="s">
        <v>908</v>
      </c>
      <c r="C79" s="77" t="s">
        <v>637</v>
      </c>
      <c r="D79" s="78" t="s">
        <v>641</v>
      </c>
      <c r="E79" s="78" t="s">
        <v>724</v>
      </c>
      <c r="F79" s="77"/>
      <c r="G79" s="79">
        <f>G80</f>
        <v>0</v>
      </c>
      <c r="H79" s="79">
        <f>H80</f>
        <v>0</v>
      </c>
      <c r="I79" s="79">
        <f t="shared" si="3"/>
        <v>0</v>
      </c>
      <c r="J79" s="79">
        <f>J80</f>
        <v>0</v>
      </c>
      <c r="K79" s="79">
        <f>K80</f>
        <v>0</v>
      </c>
      <c r="L79" s="105">
        <f t="shared" si="4"/>
        <v>0</v>
      </c>
      <c r="M79" s="95"/>
      <c r="N79" s="95"/>
      <c r="O79" s="95"/>
    </row>
    <row r="80" spans="2:15" s="64" customFormat="1" ht="26.25" hidden="1">
      <c r="B80" s="125" t="s">
        <v>766</v>
      </c>
      <c r="C80" s="77" t="s">
        <v>637</v>
      </c>
      <c r="D80" s="78" t="s">
        <v>641</v>
      </c>
      <c r="E80" s="78" t="s">
        <v>724</v>
      </c>
      <c r="F80" s="77">
        <v>200</v>
      </c>
      <c r="G80" s="79">
        <v>0</v>
      </c>
      <c r="H80" s="79">
        <v>0</v>
      </c>
      <c r="I80" s="79">
        <f t="shared" si="3"/>
        <v>0</v>
      </c>
      <c r="J80" s="79">
        <v>0</v>
      </c>
      <c r="K80" s="79">
        <v>0</v>
      </c>
      <c r="L80" s="105">
        <f t="shared" si="4"/>
        <v>0</v>
      </c>
      <c r="M80" s="95"/>
      <c r="N80" s="95"/>
      <c r="O80" s="95"/>
    </row>
    <row r="81" spans="2:15" s="64" customFormat="1" ht="39" hidden="1">
      <c r="B81" s="125" t="s">
        <v>909</v>
      </c>
      <c r="C81" s="77" t="s">
        <v>637</v>
      </c>
      <c r="D81" s="78" t="s">
        <v>641</v>
      </c>
      <c r="E81" s="78" t="s">
        <v>800</v>
      </c>
      <c r="F81" s="77"/>
      <c r="G81" s="79">
        <f>G82</f>
        <v>0</v>
      </c>
      <c r="H81" s="79">
        <f>H82</f>
        <v>0</v>
      </c>
      <c r="I81" s="79">
        <f t="shared" si="3"/>
        <v>0</v>
      </c>
      <c r="J81" s="79">
        <f>J82</f>
        <v>0</v>
      </c>
      <c r="K81" s="79">
        <f>K82</f>
        <v>0</v>
      </c>
      <c r="L81" s="105">
        <f t="shared" si="4"/>
        <v>0</v>
      </c>
      <c r="M81" s="95"/>
      <c r="N81" s="95"/>
      <c r="O81" s="95"/>
    </row>
    <row r="82" spans="2:15" s="64" customFormat="1" ht="26.25" hidden="1">
      <c r="B82" s="125" t="s">
        <v>910</v>
      </c>
      <c r="C82" s="77" t="s">
        <v>637</v>
      </c>
      <c r="D82" s="78" t="s">
        <v>641</v>
      </c>
      <c r="E82" s="78" t="s">
        <v>799</v>
      </c>
      <c r="F82" s="77"/>
      <c r="G82" s="79">
        <f>G83+G85</f>
        <v>0</v>
      </c>
      <c r="H82" s="79">
        <f>H83+H85</f>
        <v>0</v>
      </c>
      <c r="I82" s="79">
        <f t="shared" si="3"/>
        <v>0</v>
      </c>
      <c r="J82" s="79">
        <f>J83+J85</f>
        <v>0</v>
      </c>
      <c r="K82" s="79">
        <f>K83+K85</f>
        <v>0</v>
      </c>
      <c r="L82" s="105">
        <f t="shared" si="4"/>
        <v>0</v>
      </c>
      <c r="M82" s="95"/>
      <c r="N82" s="95"/>
      <c r="O82" s="95"/>
    </row>
    <row r="83" spans="2:15" s="64" customFormat="1" ht="26.25" hidden="1">
      <c r="B83" s="125" t="s">
        <v>911</v>
      </c>
      <c r="C83" s="77" t="s">
        <v>637</v>
      </c>
      <c r="D83" s="78" t="s">
        <v>641</v>
      </c>
      <c r="E83" s="78" t="s">
        <v>798</v>
      </c>
      <c r="F83" s="77"/>
      <c r="G83" s="79">
        <f>G84</f>
        <v>0</v>
      </c>
      <c r="H83" s="79">
        <f>H84</f>
        <v>0</v>
      </c>
      <c r="I83" s="79">
        <f t="shared" si="3"/>
        <v>0</v>
      </c>
      <c r="J83" s="79">
        <f>J84</f>
        <v>0</v>
      </c>
      <c r="K83" s="79">
        <f>K84</f>
        <v>0</v>
      </c>
      <c r="L83" s="105">
        <f t="shared" si="4"/>
        <v>0</v>
      </c>
      <c r="M83" s="95"/>
      <c r="N83" s="95"/>
      <c r="O83" s="95"/>
    </row>
    <row r="84" spans="2:15" s="64" customFormat="1" ht="52.5" hidden="1">
      <c r="B84" s="125" t="s">
        <v>765</v>
      </c>
      <c r="C84" s="77" t="s">
        <v>637</v>
      </c>
      <c r="D84" s="78" t="s">
        <v>641</v>
      </c>
      <c r="E84" s="78" t="s">
        <v>798</v>
      </c>
      <c r="F84" s="77">
        <v>100</v>
      </c>
      <c r="G84" s="79">
        <v>0</v>
      </c>
      <c r="H84" s="79">
        <v>0</v>
      </c>
      <c r="I84" s="79">
        <f t="shared" si="3"/>
        <v>0</v>
      </c>
      <c r="J84" s="79">
        <v>0</v>
      </c>
      <c r="K84" s="79">
        <v>0</v>
      </c>
      <c r="L84" s="105">
        <f t="shared" si="4"/>
        <v>0</v>
      </c>
      <c r="M84" s="95"/>
      <c r="N84" s="95"/>
      <c r="O84" s="95"/>
    </row>
    <row r="85" spans="2:15" s="64" customFormat="1" ht="26.25" hidden="1">
      <c r="B85" s="125" t="s">
        <v>912</v>
      </c>
      <c r="C85" s="77" t="s">
        <v>637</v>
      </c>
      <c r="D85" s="78" t="s">
        <v>641</v>
      </c>
      <c r="E85" s="78" t="s">
        <v>797</v>
      </c>
      <c r="F85" s="77"/>
      <c r="G85" s="79">
        <f>G86+G87+G88</f>
        <v>0</v>
      </c>
      <c r="H85" s="79">
        <f>H86+H87+H88</f>
        <v>0</v>
      </c>
      <c r="I85" s="79">
        <f t="shared" si="3"/>
        <v>0</v>
      </c>
      <c r="J85" s="79">
        <f>J86+J87+J88</f>
        <v>0</v>
      </c>
      <c r="K85" s="79">
        <f>K86+K87+K88</f>
        <v>0</v>
      </c>
      <c r="L85" s="105">
        <f t="shared" si="4"/>
        <v>0</v>
      </c>
      <c r="M85" s="95"/>
      <c r="N85" s="95"/>
      <c r="O85" s="95"/>
    </row>
    <row r="86" spans="2:15" s="64" customFormat="1" ht="52.5" hidden="1">
      <c r="B86" s="125" t="s">
        <v>765</v>
      </c>
      <c r="C86" s="77" t="s">
        <v>637</v>
      </c>
      <c r="D86" s="78" t="s">
        <v>641</v>
      </c>
      <c r="E86" s="78" t="s">
        <v>797</v>
      </c>
      <c r="F86" s="77">
        <v>100</v>
      </c>
      <c r="G86" s="79">
        <v>0</v>
      </c>
      <c r="H86" s="79">
        <v>0</v>
      </c>
      <c r="I86" s="79">
        <f t="shared" si="3"/>
        <v>0</v>
      </c>
      <c r="J86" s="79">
        <v>0</v>
      </c>
      <c r="K86" s="79">
        <v>0</v>
      </c>
      <c r="L86" s="105">
        <f t="shared" si="4"/>
        <v>0</v>
      </c>
      <c r="M86" s="95"/>
      <c r="N86" s="95"/>
      <c r="O86" s="95"/>
    </row>
    <row r="87" spans="2:15" ht="26.25" hidden="1">
      <c r="B87" s="125" t="s">
        <v>766</v>
      </c>
      <c r="C87" s="77" t="s">
        <v>637</v>
      </c>
      <c r="D87" s="78" t="s">
        <v>641</v>
      </c>
      <c r="E87" s="78" t="s">
        <v>797</v>
      </c>
      <c r="F87" s="77">
        <v>200</v>
      </c>
      <c r="G87" s="79">
        <v>0</v>
      </c>
      <c r="H87" s="79"/>
      <c r="I87" s="79">
        <f t="shared" si="3"/>
        <v>0</v>
      </c>
      <c r="J87" s="79"/>
      <c r="K87" s="79"/>
      <c r="L87" s="71">
        <f t="shared" si="4"/>
        <v>0</v>
      </c>
      <c r="M87" s="95"/>
      <c r="N87" s="95"/>
      <c r="O87" s="95"/>
    </row>
    <row r="88" spans="2:15" ht="12.75" hidden="1">
      <c r="B88" s="125" t="s">
        <v>769</v>
      </c>
      <c r="C88" s="77" t="s">
        <v>637</v>
      </c>
      <c r="D88" s="78" t="s">
        <v>641</v>
      </c>
      <c r="E88" s="78" t="s">
        <v>797</v>
      </c>
      <c r="F88" s="77">
        <v>800</v>
      </c>
      <c r="G88" s="79">
        <v>0</v>
      </c>
      <c r="H88" s="79">
        <v>0</v>
      </c>
      <c r="I88" s="79">
        <f t="shared" si="3"/>
        <v>0</v>
      </c>
      <c r="J88" s="79">
        <v>0</v>
      </c>
      <c r="K88" s="79">
        <v>0</v>
      </c>
      <c r="L88" s="105">
        <f t="shared" si="4"/>
        <v>0</v>
      </c>
      <c r="M88" s="95"/>
      <c r="N88" s="95"/>
      <c r="O88" s="95"/>
    </row>
    <row r="89" spans="2:15" ht="24">
      <c r="B89" s="88" t="s">
        <v>1428</v>
      </c>
      <c r="C89" s="77" t="s">
        <v>637</v>
      </c>
      <c r="D89" s="78" t="s">
        <v>641</v>
      </c>
      <c r="E89" s="78" t="s">
        <v>1162</v>
      </c>
      <c r="F89" s="77"/>
      <c r="G89" s="79">
        <f>G90</f>
        <v>5684670</v>
      </c>
      <c r="H89" s="79">
        <f>H90</f>
        <v>0</v>
      </c>
      <c r="I89" s="79">
        <f t="shared" si="3"/>
        <v>5684670</v>
      </c>
      <c r="J89" s="79">
        <f>J90</f>
        <v>5684670</v>
      </c>
      <c r="K89" s="79">
        <f>K90</f>
        <v>0</v>
      </c>
      <c r="L89" s="105">
        <f t="shared" si="4"/>
        <v>5684670</v>
      </c>
      <c r="M89" s="95"/>
      <c r="N89" s="95"/>
      <c r="O89" s="95"/>
    </row>
    <row r="90" spans="2:15" ht="36">
      <c r="B90" s="88" t="s">
        <v>1429</v>
      </c>
      <c r="C90" s="77" t="s">
        <v>637</v>
      </c>
      <c r="D90" s="78" t="s">
        <v>641</v>
      </c>
      <c r="E90" s="78" t="s">
        <v>1163</v>
      </c>
      <c r="F90" s="77"/>
      <c r="G90" s="79">
        <f>G91+G93+G95</f>
        <v>5684670</v>
      </c>
      <c r="H90" s="79">
        <f>H91+H93+H95</f>
        <v>0</v>
      </c>
      <c r="I90" s="79">
        <f t="shared" si="3"/>
        <v>5684670</v>
      </c>
      <c r="J90" s="79">
        <f>J91+J93+J95</f>
        <v>5684670</v>
      </c>
      <c r="K90" s="79">
        <f>K91+K93+K95</f>
        <v>0</v>
      </c>
      <c r="L90" s="105">
        <f t="shared" si="4"/>
        <v>5684670</v>
      </c>
      <c r="M90" s="95"/>
      <c r="N90" s="95"/>
      <c r="O90" s="95"/>
    </row>
    <row r="91" spans="2:15" s="64" customFormat="1" ht="36" hidden="1">
      <c r="B91" s="88" t="s">
        <v>1164</v>
      </c>
      <c r="C91" s="77" t="s">
        <v>637</v>
      </c>
      <c r="D91" s="78" t="s">
        <v>641</v>
      </c>
      <c r="E91" s="78" t="s">
        <v>1165</v>
      </c>
      <c r="F91" s="77"/>
      <c r="G91" s="79">
        <f>G92</f>
        <v>0</v>
      </c>
      <c r="H91" s="79">
        <f>H92</f>
        <v>0</v>
      </c>
      <c r="I91" s="79">
        <f t="shared" si="3"/>
        <v>0</v>
      </c>
      <c r="J91" s="79">
        <f>J92</f>
        <v>0</v>
      </c>
      <c r="K91" s="79">
        <f>K92</f>
        <v>0</v>
      </c>
      <c r="L91" s="105">
        <f t="shared" si="4"/>
        <v>0</v>
      </c>
      <c r="M91" s="95"/>
      <c r="N91" s="95"/>
      <c r="O91" s="95"/>
    </row>
    <row r="92" spans="2:15" s="64" customFormat="1" ht="24" hidden="1">
      <c r="B92" s="88" t="s">
        <v>766</v>
      </c>
      <c r="C92" s="77" t="s">
        <v>637</v>
      </c>
      <c r="D92" s="78" t="s">
        <v>641</v>
      </c>
      <c r="E92" s="78" t="s">
        <v>1165</v>
      </c>
      <c r="F92" s="77" t="s">
        <v>971</v>
      </c>
      <c r="G92" s="79">
        <v>0</v>
      </c>
      <c r="H92" s="79">
        <v>0</v>
      </c>
      <c r="I92" s="79">
        <f t="shared" si="3"/>
        <v>0</v>
      </c>
      <c r="J92" s="79">
        <v>0</v>
      </c>
      <c r="K92" s="79">
        <v>0</v>
      </c>
      <c r="L92" s="105">
        <f t="shared" si="4"/>
        <v>0</v>
      </c>
      <c r="M92" s="95"/>
      <c r="N92" s="95"/>
      <c r="O92" s="95"/>
    </row>
    <row r="93" spans="2:15" s="64" customFormat="1" ht="26.25">
      <c r="B93" s="125" t="s">
        <v>911</v>
      </c>
      <c r="C93" s="77" t="s">
        <v>637</v>
      </c>
      <c r="D93" s="78" t="s">
        <v>641</v>
      </c>
      <c r="E93" s="78" t="s">
        <v>1403</v>
      </c>
      <c r="F93" s="77"/>
      <c r="G93" s="79">
        <f>G94</f>
        <v>4397650</v>
      </c>
      <c r="H93" s="79">
        <f>H94</f>
        <v>0</v>
      </c>
      <c r="I93" s="79">
        <f t="shared" si="3"/>
        <v>4397650</v>
      </c>
      <c r="J93" s="79">
        <f>J94</f>
        <v>4397650</v>
      </c>
      <c r="K93" s="79">
        <f>K94</f>
        <v>0</v>
      </c>
      <c r="L93" s="105">
        <f t="shared" si="4"/>
        <v>4397650</v>
      </c>
      <c r="M93" s="95"/>
      <c r="N93" s="95"/>
      <c r="O93" s="95"/>
    </row>
    <row r="94" spans="2:15" s="64" customFormat="1" ht="52.5">
      <c r="B94" s="125" t="s">
        <v>765</v>
      </c>
      <c r="C94" s="77" t="s">
        <v>637</v>
      </c>
      <c r="D94" s="78" t="s">
        <v>641</v>
      </c>
      <c r="E94" s="78" t="s">
        <v>1403</v>
      </c>
      <c r="F94" s="77" t="s">
        <v>733</v>
      </c>
      <c r="G94" s="79">
        <f>3377610+1020040</f>
        <v>4397650</v>
      </c>
      <c r="H94" s="79">
        <v>0</v>
      </c>
      <c r="I94" s="79">
        <f t="shared" si="3"/>
        <v>4397650</v>
      </c>
      <c r="J94" s="79">
        <f>3377610+1020040</f>
        <v>4397650</v>
      </c>
      <c r="K94" s="79">
        <v>0</v>
      </c>
      <c r="L94" s="105">
        <f t="shared" si="4"/>
        <v>4397650</v>
      </c>
      <c r="M94" s="95"/>
      <c r="N94" s="95"/>
      <c r="O94" s="95"/>
    </row>
    <row r="95" spans="2:15" s="64" customFormat="1" ht="26.25">
      <c r="B95" s="125" t="s">
        <v>912</v>
      </c>
      <c r="C95" s="77" t="s">
        <v>637</v>
      </c>
      <c r="D95" s="78" t="s">
        <v>641</v>
      </c>
      <c r="E95" s="78" t="s">
        <v>1404</v>
      </c>
      <c r="F95" s="77"/>
      <c r="G95" s="79">
        <f>G96+G97+G98</f>
        <v>1287020</v>
      </c>
      <c r="H95" s="79">
        <f>H96+H97+H98</f>
        <v>0</v>
      </c>
      <c r="I95" s="79">
        <f t="shared" si="3"/>
        <v>1287020</v>
      </c>
      <c r="J95" s="79">
        <f>J96+J97+J98</f>
        <v>1287020</v>
      </c>
      <c r="K95" s="79">
        <f>K96+K97+K98</f>
        <v>0</v>
      </c>
      <c r="L95" s="105">
        <f t="shared" si="4"/>
        <v>1287020</v>
      </c>
      <c r="M95" s="95"/>
      <c r="N95" s="95"/>
      <c r="O95" s="95"/>
    </row>
    <row r="96" spans="2:15" s="64" customFormat="1" ht="52.5">
      <c r="B96" s="125" t="s">
        <v>765</v>
      </c>
      <c r="C96" s="77" t="s">
        <v>637</v>
      </c>
      <c r="D96" s="78" t="s">
        <v>641</v>
      </c>
      <c r="E96" s="78" t="s">
        <v>1404</v>
      </c>
      <c r="F96" s="77" t="s">
        <v>733</v>
      </c>
      <c r="G96" s="79">
        <f>988490+298530</f>
        <v>1287020</v>
      </c>
      <c r="H96" s="79">
        <v>0</v>
      </c>
      <c r="I96" s="79">
        <f t="shared" si="3"/>
        <v>1287020</v>
      </c>
      <c r="J96" s="79">
        <f>988490+298530</f>
        <v>1287020</v>
      </c>
      <c r="K96" s="79">
        <v>0</v>
      </c>
      <c r="L96" s="105">
        <f t="shared" si="4"/>
        <v>1287020</v>
      </c>
      <c r="M96" s="95"/>
      <c r="N96" s="95"/>
      <c r="O96" s="95"/>
    </row>
    <row r="97" spans="2:15" s="64" customFormat="1" ht="24" hidden="1">
      <c r="B97" s="88" t="s">
        <v>766</v>
      </c>
      <c r="C97" s="77" t="s">
        <v>637</v>
      </c>
      <c r="D97" s="78" t="s">
        <v>641</v>
      </c>
      <c r="E97" s="78" t="s">
        <v>1404</v>
      </c>
      <c r="F97" s="77" t="s">
        <v>971</v>
      </c>
      <c r="G97" s="79"/>
      <c r="H97" s="79"/>
      <c r="I97" s="79">
        <f t="shared" si="3"/>
        <v>0</v>
      </c>
      <c r="J97" s="79"/>
      <c r="K97" s="79"/>
      <c r="L97" s="105">
        <f t="shared" si="4"/>
        <v>0</v>
      </c>
      <c r="M97" s="95"/>
      <c r="N97" s="95"/>
      <c r="O97" s="95"/>
    </row>
    <row r="98" spans="2:15" s="64" customFormat="1" ht="12.75" hidden="1">
      <c r="B98" s="88" t="s">
        <v>769</v>
      </c>
      <c r="C98" s="77" t="s">
        <v>637</v>
      </c>
      <c r="D98" s="78" t="s">
        <v>641</v>
      </c>
      <c r="E98" s="78" t="s">
        <v>1404</v>
      </c>
      <c r="F98" s="77" t="s">
        <v>967</v>
      </c>
      <c r="G98" s="79"/>
      <c r="H98" s="79"/>
      <c r="I98" s="79">
        <f t="shared" si="3"/>
        <v>0</v>
      </c>
      <c r="J98" s="79"/>
      <c r="K98" s="79"/>
      <c r="L98" s="105">
        <f t="shared" si="4"/>
        <v>0</v>
      </c>
      <c r="M98" s="95"/>
      <c r="N98" s="95"/>
      <c r="O98" s="95"/>
    </row>
    <row r="99" spans="2:15" s="64" customFormat="1" ht="12.75">
      <c r="B99" s="125" t="s">
        <v>807</v>
      </c>
      <c r="C99" s="77" t="s">
        <v>637</v>
      </c>
      <c r="D99" s="78" t="s">
        <v>641</v>
      </c>
      <c r="E99" s="78" t="s">
        <v>783</v>
      </c>
      <c r="F99" s="77"/>
      <c r="G99" s="79">
        <f>G100</f>
        <v>1144510</v>
      </c>
      <c r="H99" s="79">
        <f>H100</f>
        <v>0</v>
      </c>
      <c r="I99" s="79">
        <f t="shared" si="3"/>
        <v>1144510</v>
      </c>
      <c r="J99" s="79">
        <f>J100</f>
        <v>1144510</v>
      </c>
      <c r="K99" s="79">
        <f>K100</f>
        <v>0</v>
      </c>
      <c r="L99" s="105">
        <f t="shared" si="4"/>
        <v>1144510</v>
      </c>
      <c r="M99" s="95"/>
      <c r="N99" s="95"/>
      <c r="O99" s="95"/>
    </row>
    <row r="100" spans="2:15" s="64" customFormat="1" ht="26.25">
      <c r="B100" s="125" t="s">
        <v>817</v>
      </c>
      <c r="C100" s="77" t="s">
        <v>637</v>
      </c>
      <c r="D100" s="78" t="s">
        <v>641</v>
      </c>
      <c r="E100" s="78" t="s">
        <v>786</v>
      </c>
      <c r="F100" s="77"/>
      <c r="G100" s="79">
        <f>G101+G107</f>
        <v>1144510</v>
      </c>
      <c r="H100" s="79">
        <f>H101+H107</f>
        <v>0</v>
      </c>
      <c r="I100" s="79">
        <f t="shared" si="3"/>
        <v>1144510</v>
      </c>
      <c r="J100" s="79">
        <f>J101+J107</f>
        <v>1144510</v>
      </c>
      <c r="K100" s="79">
        <f>K101+K107</f>
        <v>0</v>
      </c>
      <c r="L100" s="105">
        <f t="shared" si="4"/>
        <v>1144510</v>
      </c>
      <c r="M100" s="95"/>
      <c r="N100" s="95"/>
      <c r="O100" s="95"/>
    </row>
    <row r="101" spans="2:15" s="64" customFormat="1" ht="26.25" hidden="1">
      <c r="B101" s="125" t="s">
        <v>814</v>
      </c>
      <c r="C101" s="77" t="s">
        <v>637</v>
      </c>
      <c r="D101" s="78" t="s">
        <v>641</v>
      </c>
      <c r="E101" s="78" t="s">
        <v>734</v>
      </c>
      <c r="F101" s="77"/>
      <c r="G101" s="79">
        <f>G102+G105</f>
        <v>0</v>
      </c>
      <c r="H101" s="79">
        <f>H102+H105</f>
        <v>0</v>
      </c>
      <c r="I101" s="79">
        <f t="shared" si="3"/>
        <v>0</v>
      </c>
      <c r="J101" s="79">
        <f>J102+J105</f>
        <v>0</v>
      </c>
      <c r="K101" s="79">
        <f>K102+K105</f>
        <v>0</v>
      </c>
      <c r="L101" s="105">
        <f t="shared" si="4"/>
        <v>0</v>
      </c>
      <c r="M101" s="95"/>
      <c r="N101" s="95"/>
      <c r="O101" s="95"/>
    </row>
    <row r="102" spans="2:15" ht="26.25" hidden="1">
      <c r="B102" s="125" t="s">
        <v>1110</v>
      </c>
      <c r="C102" s="77" t="s">
        <v>637</v>
      </c>
      <c r="D102" s="78" t="s">
        <v>641</v>
      </c>
      <c r="E102" s="78" t="s">
        <v>1097</v>
      </c>
      <c r="F102" s="77"/>
      <c r="G102" s="79">
        <f>G103+G104</f>
        <v>0</v>
      </c>
      <c r="H102" s="79">
        <f>H103+H104</f>
        <v>0</v>
      </c>
      <c r="I102" s="79">
        <f t="shared" si="3"/>
        <v>0</v>
      </c>
      <c r="J102" s="79">
        <f>J103+J104</f>
        <v>0</v>
      </c>
      <c r="K102" s="79">
        <f>K103+K104</f>
        <v>0</v>
      </c>
      <c r="L102" s="105">
        <f t="shared" si="4"/>
        <v>0</v>
      </c>
      <c r="M102" s="95"/>
      <c r="N102" s="95"/>
      <c r="O102" s="95"/>
    </row>
    <row r="103" spans="2:15" ht="52.5" hidden="1">
      <c r="B103" s="125" t="s">
        <v>765</v>
      </c>
      <c r="C103" s="77" t="s">
        <v>637</v>
      </c>
      <c r="D103" s="78" t="s">
        <v>641</v>
      </c>
      <c r="E103" s="78" t="s">
        <v>1097</v>
      </c>
      <c r="F103" s="77" t="s">
        <v>733</v>
      </c>
      <c r="G103" s="79">
        <v>0</v>
      </c>
      <c r="H103" s="79">
        <v>0</v>
      </c>
      <c r="I103" s="79">
        <f t="shared" si="3"/>
        <v>0</v>
      </c>
      <c r="J103" s="79">
        <v>0</v>
      </c>
      <c r="K103" s="79">
        <v>0</v>
      </c>
      <c r="L103" s="105">
        <f t="shared" si="4"/>
        <v>0</v>
      </c>
      <c r="M103" s="95"/>
      <c r="N103" s="95"/>
      <c r="O103" s="95"/>
    </row>
    <row r="104" spans="2:15" ht="26.25" hidden="1">
      <c r="B104" s="125" t="s">
        <v>766</v>
      </c>
      <c r="C104" s="77" t="s">
        <v>637</v>
      </c>
      <c r="D104" s="78" t="s">
        <v>641</v>
      </c>
      <c r="E104" s="78" t="s">
        <v>1097</v>
      </c>
      <c r="F104" s="77" t="s">
        <v>971</v>
      </c>
      <c r="G104" s="79"/>
      <c r="H104" s="79"/>
      <c r="I104" s="79">
        <f t="shared" si="3"/>
        <v>0</v>
      </c>
      <c r="J104" s="79"/>
      <c r="K104" s="79"/>
      <c r="L104" s="105">
        <f t="shared" si="4"/>
        <v>0</v>
      </c>
      <c r="M104" s="95"/>
      <c r="N104" s="95"/>
      <c r="O104" s="95"/>
    </row>
    <row r="105" spans="2:15" s="64" customFormat="1" ht="26.25" hidden="1">
      <c r="B105" s="125" t="s">
        <v>1110</v>
      </c>
      <c r="C105" s="77" t="s">
        <v>637</v>
      </c>
      <c r="D105" s="78" t="s">
        <v>641</v>
      </c>
      <c r="E105" s="78" t="s">
        <v>659</v>
      </c>
      <c r="F105" s="77"/>
      <c r="G105" s="79">
        <f>G106</f>
        <v>0</v>
      </c>
      <c r="H105" s="79">
        <f>H106</f>
        <v>0</v>
      </c>
      <c r="I105" s="79">
        <f t="shared" si="3"/>
        <v>0</v>
      </c>
      <c r="J105" s="79">
        <f>J106</f>
        <v>0</v>
      </c>
      <c r="K105" s="79">
        <f>K106</f>
        <v>0</v>
      </c>
      <c r="L105" s="105">
        <f t="shared" si="4"/>
        <v>0</v>
      </c>
      <c r="M105" s="95"/>
      <c r="N105" s="95"/>
      <c r="O105" s="95"/>
    </row>
    <row r="106" spans="2:15" s="64" customFormat="1" ht="52.5" hidden="1">
      <c r="B106" s="125" t="s">
        <v>765</v>
      </c>
      <c r="C106" s="77" t="s">
        <v>637</v>
      </c>
      <c r="D106" s="78" t="s">
        <v>641</v>
      </c>
      <c r="E106" s="78" t="s">
        <v>659</v>
      </c>
      <c r="F106" s="77" t="s">
        <v>733</v>
      </c>
      <c r="G106" s="79"/>
      <c r="H106" s="79"/>
      <c r="I106" s="79">
        <f t="shared" si="3"/>
        <v>0</v>
      </c>
      <c r="J106" s="79"/>
      <c r="K106" s="79"/>
      <c r="L106" s="105">
        <f t="shared" si="4"/>
        <v>0</v>
      </c>
      <c r="M106" s="95"/>
      <c r="N106" s="95"/>
      <c r="O106" s="95"/>
    </row>
    <row r="107" spans="2:15" s="64" customFormat="1" ht="24">
      <c r="B107" s="88" t="s">
        <v>814</v>
      </c>
      <c r="C107" s="77" t="s">
        <v>637</v>
      </c>
      <c r="D107" s="78" t="s">
        <v>641</v>
      </c>
      <c r="E107" s="78" t="s">
        <v>1414</v>
      </c>
      <c r="F107" s="77"/>
      <c r="G107" s="79">
        <f>G108+G111</f>
        <v>1144510</v>
      </c>
      <c r="H107" s="79">
        <f>H108+H111</f>
        <v>0</v>
      </c>
      <c r="I107" s="79">
        <f t="shared" si="3"/>
        <v>1144510</v>
      </c>
      <c r="J107" s="79">
        <f>J108+J111</f>
        <v>1144510</v>
      </c>
      <c r="K107" s="79">
        <f>K108+K111</f>
        <v>0</v>
      </c>
      <c r="L107" s="105">
        <f t="shared" si="4"/>
        <v>1144510</v>
      </c>
      <c r="M107" s="95"/>
      <c r="N107" s="95"/>
      <c r="O107" s="95"/>
    </row>
    <row r="108" spans="2:15" ht="24">
      <c r="B108" s="88" t="s">
        <v>1110</v>
      </c>
      <c r="C108" s="77" t="s">
        <v>637</v>
      </c>
      <c r="D108" s="78" t="s">
        <v>641</v>
      </c>
      <c r="E108" s="78" t="s">
        <v>1415</v>
      </c>
      <c r="F108" s="77"/>
      <c r="G108" s="79">
        <f>G109+G110</f>
        <v>645020</v>
      </c>
      <c r="H108" s="79">
        <f>H109+H110</f>
        <v>0</v>
      </c>
      <c r="I108" s="79">
        <f t="shared" si="3"/>
        <v>645020</v>
      </c>
      <c r="J108" s="79">
        <f>J109+J110</f>
        <v>645020</v>
      </c>
      <c r="K108" s="79">
        <f>K109+K110</f>
        <v>0</v>
      </c>
      <c r="L108" s="105">
        <f t="shared" si="4"/>
        <v>645020</v>
      </c>
      <c r="M108" s="95"/>
      <c r="N108" s="95"/>
      <c r="O108" s="95"/>
    </row>
    <row r="109" spans="2:15" ht="36">
      <c r="B109" s="88" t="s">
        <v>765</v>
      </c>
      <c r="C109" s="77" t="s">
        <v>637</v>
      </c>
      <c r="D109" s="78" t="s">
        <v>641</v>
      </c>
      <c r="E109" s="78" t="s">
        <v>1415</v>
      </c>
      <c r="F109" s="77" t="s">
        <v>733</v>
      </c>
      <c r="G109" s="79">
        <f>495410+149610</f>
        <v>645020</v>
      </c>
      <c r="H109" s="79">
        <v>0</v>
      </c>
      <c r="I109" s="79">
        <f t="shared" si="3"/>
        <v>645020</v>
      </c>
      <c r="J109" s="79">
        <f>495410+149610</f>
        <v>645020</v>
      </c>
      <c r="K109" s="79">
        <v>0</v>
      </c>
      <c r="L109" s="105">
        <f t="shared" si="4"/>
        <v>645020</v>
      </c>
      <c r="M109" s="95"/>
      <c r="N109" s="95"/>
      <c r="O109" s="95"/>
    </row>
    <row r="110" spans="2:15" ht="24" hidden="1">
      <c r="B110" s="88" t="s">
        <v>766</v>
      </c>
      <c r="C110" s="77" t="s">
        <v>637</v>
      </c>
      <c r="D110" s="78" t="s">
        <v>641</v>
      </c>
      <c r="E110" s="78" t="s">
        <v>1415</v>
      </c>
      <c r="F110" s="77" t="s">
        <v>971</v>
      </c>
      <c r="G110" s="79"/>
      <c r="H110" s="79"/>
      <c r="I110" s="79">
        <f aca="true" t="shared" si="5" ref="I110:I141">G110+H110</f>
        <v>0</v>
      </c>
      <c r="J110" s="79"/>
      <c r="K110" s="79"/>
      <c r="L110" s="105">
        <f t="shared" si="4"/>
        <v>0</v>
      </c>
      <c r="M110" s="95"/>
      <c r="N110" s="95"/>
      <c r="O110" s="95"/>
    </row>
    <row r="111" spans="2:15" ht="24">
      <c r="B111" s="88" t="s">
        <v>1110</v>
      </c>
      <c r="C111" s="77" t="s">
        <v>637</v>
      </c>
      <c r="D111" s="78" t="s">
        <v>641</v>
      </c>
      <c r="E111" s="78" t="s">
        <v>1416</v>
      </c>
      <c r="F111" s="77"/>
      <c r="G111" s="79">
        <f>G112</f>
        <v>499490</v>
      </c>
      <c r="H111" s="79">
        <f>H112</f>
        <v>0</v>
      </c>
      <c r="I111" s="79">
        <f t="shared" si="5"/>
        <v>499490</v>
      </c>
      <c r="J111" s="79">
        <f>J112</f>
        <v>499490</v>
      </c>
      <c r="K111" s="79">
        <f>K112</f>
        <v>0</v>
      </c>
      <c r="L111" s="105">
        <f t="shared" si="4"/>
        <v>499490</v>
      </c>
      <c r="M111" s="95"/>
      <c r="N111" s="95"/>
      <c r="O111" s="95"/>
    </row>
    <row r="112" spans="2:15" ht="36">
      <c r="B112" s="88" t="s">
        <v>765</v>
      </c>
      <c r="C112" s="77" t="s">
        <v>637</v>
      </c>
      <c r="D112" s="78" t="s">
        <v>641</v>
      </c>
      <c r="E112" s="78" t="s">
        <v>1416</v>
      </c>
      <c r="F112" s="77" t="s">
        <v>733</v>
      </c>
      <c r="G112" s="79">
        <f>383630+115860</f>
        <v>499490</v>
      </c>
      <c r="H112" s="79">
        <v>0</v>
      </c>
      <c r="I112" s="79">
        <f t="shared" si="5"/>
        <v>499490</v>
      </c>
      <c r="J112" s="79">
        <f>383630+115860</f>
        <v>499490</v>
      </c>
      <c r="K112" s="79">
        <v>0</v>
      </c>
      <c r="L112" s="105">
        <f t="shared" si="4"/>
        <v>499490</v>
      </c>
      <c r="M112" s="95"/>
      <c r="N112" s="95"/>
      <c r="O112" s="95"/>
    </row>
    <row r="113" spans="2:15" ht="12.75" hidden="1">
      <c r="B113" s="124" t="s">
        <v>381</v>
      </c>
      <c r="C113" s="117" t="s">
        <v>637</v>
      </c>
      <c r="D113" s="122" t="s">
        <v>648</v>
      </c>
      <c r="E113" s="122"/>
      <c r="F113" s="117"/>
      <c r="G113" s="123">
        <f>G115</f>
        <v>0</v>
      </c>
      <c r="H113" s="123">
        <f>H115</f>
        <v>0</v>
      </c>
      <c r="I113" s="123">
        <f t="shared" si="5"/>
        <v>0</v>
      </c>
      <c r="J113" s="123">
        <f>J115</f>
        <v>0</v>
      </c>
      <c r="K113" s="123">
        <f>K115</f>
        <v>0</v>
      </c>
      <c r="L113" s="105">
        <f t="shared" si="4"/>
        <v>0</v>
      </c>
      <c r="M113" s="95"/>
      <c r="N113" s="95"/>
      <c r="O113" s="95"/>
    </row>
    <row r="114" spans="2:15" ht="12.75" hidden="1">
      <c r="B114" s="125" t="s">
        <v>807</v>
      </c>
      <c r="C114" s="77" t="s">
        <v>637</v>
      </c>
      <c r="D114" s="78" t="s">
        <v>648</v>
      </c>
      <c r="E114" s="78" t="s">
        <v>783</v>
      </c>
      <c r="F114" s="77"/>
      <c r="G114" s="79">
        <f>G115</f>
        <v>0</v>
      </c>
      <c r="H114" s="79">
        <f>H115</f>
        <v>0</v>
      </c>
      <c r="I114" s="79">
        <f t="shared" si="5"/>
        <v>0</v>
      </c>
      <c r="J114" s="79">
        <f>J115</f>
        <v>0</v>
      </c>
      <c r="K114" s="79">
        <f>K115</f>
        <v>0</v>
      </c>
      <c r="L114" s="105">
        <f t="shared" si="4"/>
        <v>0</v>
      </c>
      <c r="M114" s="95"/>
      <c r="N114" s="95"/>
      <c r="O114" s="95"/>
    </row>
    <row r="115" spans="2:15" ht="26.25" hidden="1">
      <c r="B115" s="125" t="s">
        <v>818</v>
      </c>
      <c r="C115" s="77" t="s">
        <v>637</v>
      </c>
      <c r="D115" s="78" t="s">
        <v>648</v>
      </c>
      <c r="E115" s="78" t="s">
        <v>660</v>
      </c>
      <c r="F115" s="77"/>
      <c r="G115" s="79">
        <f>G116</f>
        <v>0</v>
      </c>
      <c r="H115" s="79">
        <f>H116</f>
        <v>0</v>
      </c>
      <c r="I115" s="79">
        <f t="shared" si="5"/>
        <v>0</v>
      </c>
      <c r="J115" s="79">
        <f>J116</f>
        <v>0</v>
      </c>
      <c r="K115" s="79">
        <f>K116</f>
        <v>0</v>
      </c>
      <c r="L115" s="105">
        <f t="shared" si="4"/>
        <v>0</v>
      </c>
      <c r="M115" s="95"/>
      <c r="N115" s="95"/>
      <c r="O115" s="95"/>
    </row>
    <row r="116" spans="2:15" ht="12.75" hidden="1">
      <c r="B116" s="125" t="s">
        <v>769</v>
      </c>
      <c r="C116" s="77" t="s">
        <v>637</v>
      </c>
      <c r="D116" s="78" t="s">
        <v>648</v>
      </c>
      <c r="E116" s="78" t="s">
        <v>660</v>
      </c>
      <c r="F116" s="77">
        <v>800</v>
      </c>
      <c r="G116" s="79">
        <v>0</v>
      </c>
      <c r="H116" s="79">
        <v>0</v>
      </c>
      <c r="I116" s="79">
        <f t="shared" si="5"/>
        <v>0</v>
      </c>
      <c r="J116" s="79"/>
      <c r="K116" s="79"/>
      <c r="L116" s="105">
        <f t="shared" si="4"/>
        <v>0</v>
      </c>
      <c r="M116" s="95"/>
      <c r="N116" s="95"/>
      <c r="O116" s="95"/>
    </row>
    <row r="117" spans="2:15" s="64" customFormat="1" ht="12.75">
      <c r="B117" s="124" t="s">
        <v>438</v>
      </c>
      <c r="C117" s="117" t="s">
        <v>637</v>
      </c>
      <c r="D117" s="122" t="s">
        <v>642</v>
      </c>
      <c r="E117" s="122"/>
      <c r="F117" s="117"/>
      <c r="G117" s="123">
        <f>G119</f>
        <v>1000000</v>
      </c>
      <c r="H117" s="123">
        <f>H119</f>
        <v>0</v>
      </c>
      <c r="I117" s="123">
        <f t="shared" si="5"/>
        <v>1000000</v>
      </c>
      <c r="J117" s="123">
        <f>J119</f>
        <v>1000000</v>
      </c>
      <c r="K117" s="123">
        <f>K119</f>
        <v>0</v>
      </c>
      <c r="L117" s="105">
        <f t="shared" si="4"/>
        <v>1000000</v>
      </c>
      <c r="M117" s="95"/>
      <c r="N117" s="95"/>
      <c r="O117" s="95"/>
    </row>
    <row r="118" spans="2:15" s="64" customFormat="1" ht="12.75">
      <c r="B118" s="125" t="s">
        <v>807</v>
      </c>
      <c r="C118" s="77" t="s">
        <v>637</v>
      </c>
      <c r="D118" s="78" t="s">
        <v>642</v>
      </c>
      <c r="E118" s="78" t="s">
        <v>783</v>
      </c>
      <c r="F118" s="77"/>
      <c r="G118" s="79">
        <f>G119</f>
        <v>1000000</v>
      </c>
      <c r="H118" s="79">
        <f>H119</f>
        <v>0</v>
      </c>
      <c r="I118" s="79">
        <f t="shared" si="5"/>
        <v>1000000</v>
      </c>
      <c r="J118" s="79">
        <f>J119</f>
        <v>1000000</v>
      </c>
      <c r="K118" s="79">
        <f>K119</f>
        <v>0</v>
      </c>
      <c r="L118" s="105">
        <f t="shared" si="4"/>
        <v>1000000</v>
      </c>
      <c r="M118" s="95"/>
      <c r="N118" s="95"/>
      <c r="O118" s="95"/>
    </row>
    <row r="119" spans="2:15" ht="12.75">
      <c r="B119" s="125" t="s">
        <v>623</v>
      </c>
      <c r="C119" s="77" t="s">
        <v>637</v>
      </c>
      <c r="D119" s="78" t="s">
        <v>642</v>
      </c>
      <c r="E119" s="78" t="s">
        <v>785</v>
      </c>
      <c r="F119" s="77"/>
      <c r="G119" s="79">
        <f>G120</f>
        <v>1000000</v>
      </c>
      <c r="H119" s="79">
        <f>H120</f>
        <v>0</v>
      </c>
      <c r="I119" s="79">
        <f t="shared" si="5"/>
        <v>1000000</v>
      </c>
      <c r="J119" s="79">
        <f>J120</f>
        <v>1000000</v>
      </c>
      <c r="K119" s="79">
        <f>K120</f>
        <v>0</v>
      </c>
      <c r="L119" s="105">
        <f t="shared" si="4"/>
        <v>1000000</v>
      </c>
      <c r="M119" s="95"/>
      <c r="N119" s="95"/>
      <c r="O119" s="95"/>
    </row>
    <row r="120" spans="2:15" ht="12.75">
      <c r="B120" s="125" t="s">
        <v>769</v>
      </c>
      <c r="C120" s="77" t="s">
        <v>637</v>
      </c>
      <c r="D120" s="78" t="s">
        <v>642</v>
      </c>
      <c r="E120" s="78" t="s">
        <v>785</v>
      </c>
      <c r="F120" s="77">
        <v>800</v>
      </c>
      <c r="G120" s="79">
        <f>500000+500000</f>
        <v>1000000</v>
      </c>
      <c r="H120" s="79">
        <f>-1000000+1000000</f>
        <v>0</v>
      </c>
      <c r="I120" s="79">
        <f t="shared" si="5"/>
        <v>1000000</v>
      </c>
      <c r="J120" s="79">
        <v>1000000</v>
      </c>
      <c r="K120" s="79">
        <v>0</v>
      </c>
      <c r="L120" s="105">
        <f t="shared" si="4"/>
        <v>1000000</v>
      </c>
      <c r="M120" s="95"/>
      <c r="N120" s="95"/>
      <c r="O120" s="95"/>
    </row>
    <row r="121" spans="2:15" ht="12.75">
      <c r="B121" s="124" t="s">
        <v>446</v>
      </c>
      <c r="C121" s="117" t="s">
        <v>637</v>
      </c>
      <c r="D121" s="122" t="s">
        <v>643</v>
      </c>
      <c r="E121" s="122"/>
      <c r="F121" s="117"/>
      <c r="G121" s="123">
        <f>G134+G138+G151+G145+G122+G129</f>
        <v>15149438</v>
      </c>
      <c r="H121" s="123">
        <f>H134+H138+H151+H145+H122+H129</f>
        <v>0</v>
      </c>
      <c r="I121" s="123">
        <f t="shared" si="5"/>
        <v>15149438</v>
      </c>
      <c r="J121" s="123">
        <f>J134+J138+J151+J145+J122+J129</f>
        <v>15105038</v>
      </c>
      <c r="K121" s="123">
        <f>K134+K138+K151+K145+K122+K129</f>
        <v>0</v>
      </c>
      <c r="L121" s="105">
        <f t="shared" si="4"/>
        <v>15105038</v>
      </c>
      <c r="M121" s="95"/>
      <c r="N121" s="95"/>
      <c r="O121" s="95"/>
    </row>
    <row r="122" spans="2:15" s="64" customFormat="1" ht="24" hidden="1">
      <c r="B122" s="88" t="s">
        <v>1180</v>
      </c>
      <c r="C122" s="77" t="s">
        <v>637</v>
      </c>
      <c r="D122" s="78" t="s">
        <v>643</v>
      </c>
      <c r="E122" s="77" t="s">
        <v>1181</v>
      </c>
      <c r="F122" s="77"/>
      <c r="G122" s="79">
        <f>G123</f>
        <v>0</v>
      </c>
      <c r="H122" s="79">
        <f>H123</f>
        <v>0</v>
      </c>
      <c r="I122" s="79">
        <f t="shared" si="5"/>
        <v>0</v>
      </c>
      <c r="J122" s="79">
        <f>J123</f>
        <v>0</v>
      </c>
      <c r="K122" s="79">
        <f>K123</f>
        <v>0</v>
      </c>
      <c r="L122" s="105">
        <f t="shared" si="4"/>
        <v>0</v>
      </c>
      <c r="M122" s="95"/>
      <c r="N122" s="95"/>
      <c r="O122" s="95"/>
    </row>
    <row r="123" spans="2:15" s="64" customFormat="1" ht="25.5" hidden="1">
      <c r="B123" s="88" t="s">
        <v>1308</v>
      </c>
      <c r="C123" s="77" t="s">
        <v>637</v>
      </c>
      <c r="D123" s="78" t="s">
        <v>643</v>
      </c>
      <c r="E123" s="77" t="s">
        <v>1278</v>
      </c>
      <c r="F123" s="77"/>
      <c r="G123" s="79">
        <f>G124+G126</f>
        <v>0</v>
      </c>
      <c r="H123" s="79">
        <f>H124+H126</f>
        <v>0</v>
      </c>
      <c r="I123" s="79">
        <f t="shared" si="5"/>
        <v>0</v>
      </c>
      <c r="J123" s="79">
        <f>J124+J126</f>
        <v>0</v>
      </c>
      <c r="K123" s="79">
        <f>K124+K126</f>
        <v>0</v>
      </c>
      <c r="L123" s="105">
        <f t="shared" si="4"/>
        <v>0</v>
      </c>
      <c r="M123" s="95"/>
      <c r="N123" s="95"/>
      <c r="O123" s="95"/>
    </row>
    <row r="124" spans="2:15" s="64" customFormat="1" ht="60" hidden="1">
      <c r="B124" s="90" t="s">
        <v>1309</v>
      </c>
      <c r="C124" s="77" t="s">
        <v>637</v>
      </c>
      <c r="D124" s="78" t="s">
        <v>643</v>
      </c>
      <c r="E124" s="77" t="s">
        <v>1310</v>
      </c>
      <c r="F124" s="77"/>
      <c r="G124" s="79">
        <f>G125</f>
        <v>0</v>
      </c>
      <c r="H124" s="79">
        <f>H125</f>
        <v>0</v>
      </c>
      <c r="I124" s="79">
        <f t="shared" si="5"/>
        <v>0</v>
      </c>
      <c r="J124" s="79">
        <f>J125</f>
        <v>0</v>
      </c>
      <c r="K124" s="79">
        <f>K125</f>
        <v>0</v>
      </c>
      <c r="L124" s="105">
        <f t="shared" si="4"/>
        <v>0</v>
      </c>
      <c r="M124" s="95"/>
      <c r="N124" s="95"/>
      <c r="O124" s="95"/>
    </row>
    <row r="125" spans="2:15" ht="24" hidden="1">
      <c r="B125" s="88" t="s">
        <v>766</v>
      </c>
      <c r="C125" s="77" t="s">
        <v>637</v>
      </c>
      <c r="D125" s="78" t="s">
        <v>643</v>
      </c>
      <c r="E125" s="77" t="s">
        <v>1310</v>
      </c>
      <c r="F125" s="77" t="s">
        <v>971</v>
      </c>
      <c r="G125" s="79">
        <v>0</v>
      </c>
      <c r="H125" s="79">
        <v>0</v>
      </c>
      <c r="I125" s="79">
        <f t="shared" si="5"/>
        <v>0</v>
      </c>
      <c r="J125" s="79">
        <v>0</v>
      </c>
      <c r="K125" s="79">
        <v>0</v>
      </c>
      <c r="L125" s="105">
        <f t="shared" si="4"/>
        <v>0</v>
      </c>
      <c r="M125" s="95"/>
      <c r="N125" s="95"/>
      <c r="O125" s="95"/>
    </row>
    <row r="126" spans="2:15" ht="24" hidden="1">
      <c r="B126" s="90" t="s">
        <v>1279</v>
      </c>
      <c r="C126" s="77" t="s">
        <v>637</v>
      </c>
      <c r="D126" s="78" t="s">
        <v>643</v>
      </c>
      <c r="E126" s="77" t="s">
        <v>1280</v>
      </c>
      <c r="F126" s="77"/>
      <c r="G126" s="79">
        <f>G127</f>
        <v>0</v>
      </c>
      <c r="H126" s="79">
        <f>H127</f>
        <v>0</v>
      </c>
      <c r="I126" s="79">
        <f t="shared" si="5"/>
        <v>0</v>
      </c>
      <c r="J126" s="79">
        <f>J127</f>
        <v>0</v>
      </c>
      <c r="K126" s="79">
        <f>K127</f>
        <v>0</v>
      </c>
      <c r="L126" s="105">
        <f t="shared" si="4"/>
        <v>0</v>
      </c>
      <c r="M126" s="95"/>
      <c r="N126" s="95"/>
      <c r="O126" s="95"/>
    </row>
    <row r="127" spans="2:15" ht="12.75" hidden="1">
      <c r="B127" s="90" t="s">
        <v>894</v>
      </c>
      <c r="C127" s="77" t="s">
        <v>637</v>
      </c>
      <c r="D127" s="78" t="s">
        <v>643</v>
      </c>
      <c r="E127" s="77" t="s">
        <v>1311</v>
      </c>
      <c r="F127" s="77"/>
      <c r="G127" s="79">
        <f>G128</f>
        <v>0</v>
      </c>
      <c r="H127" s="79">
        <f>H128</f>
        <v>0</v>
      </c>
      <c r="I127" s="79">
        <f t="shared" si="5"/>
        <v>0</v>
      </c>
      <c r="J127" s="79">
        <f>J128</f>
        <v>0</v>
      </c>
      <c r="K127" s="79">
        <f>K128</f>
        <v>0</v>
      </c>
      <c r="L127" s="105">
        <f t="shared" si="4"/>
        <v>0</v>
      </c>
      <c r="M127" s="95"/>
      <c r="N127" s="95"/>
      <c r="O127" s="95"/>
    </row>
    <row r="128" spans="2:15" ht="24" hidden="1">
      <c r="B128" s="88" t="s">
        <v>766</v>
      </c>
      <c r="C128" s="77" t="s">
        <v>637</v>
      </c>
      <c r="D128" s="78" t="s">
        <v>643</v>
      </c>
      <c r="E128" s="77" t="s">
        <v>1311</v>
      </c>
      <c r="F128" s="77" t="s">
        <v>971</v>
      </c>
      <c r="G128" s="79">
        <v>0</v>
      </c>
      <c r="H128" s="79">
        <v>0</v>
      </c>
      <c r="I128" s="79">
        <f t="shared" si="5"/>
        <v>0</v>
      </c>
      <c r="J128" s="79">
        <v>0</v>
      </c>
      <c r="K128" s="79">
        <v>0</v>
      </c>
      <c r="L128" s="105">
        <f t="shared" si="4"/>
        <v>0</v>
      </c>
      <c r="M128" s="95"/>
      <c r="N128" s="95"/>
      <c r="O128" s="95"/>
    </row>
    <row r="129" spans="2:15" ht="36" hidden="1">
      <c r="B129" s="90" t="s">
        <v>1312</v>
      </c>
      <c r="C129" s="77" t="s">
        <v>637</v>
      </c>
      <c r="D129" s="78" t="s">
        <v>643</v>
      </c>
      <c r="E129" s="77" t="s">
        <v>1313</v>
      </c>
      <c r="F129" s="77"/>
      <c r="G129" s="79">
        <f aca="true" t="shared" si="6" ref="G129:H132">G130</f>
        <v>0</v>
      </c>
      <c r="H129" s="79">
        <f t="shared" si="6"/>
        <v>0</v>
      </c>
      <c r="I129" s="79">
        <f t="shared" si="5"/>
        <v>0</v>
      </c>
      <c r="J129" s="79">
        <f aca="true" t="shared" si="7" ref="J129:K132">J130</f>
        <v>0</v>
      </c>
      <c r="K129" s="79">
        <f t="shared" si="7"/>
        <v>0</v>
      </c>
      <c r="L129" s="105">
        <f t="shared" si="4"/>
        <v>0</v>
      </c>
      <c r="M129" s="95"/>
      <c r="N129" s="95"/>
      <c r="O129" s="95"/>
    </row>
    <row r="130" spans="2:15" ht="12.75" hidden="1">
      <c r="B130" s="90" t="s">
        <v>1314</v>
      </c>
      <c r="C130" s="77" t="s">
        <v>637</v>
      </c>
      <c r="D130" s="78" t="s">
        <v>643</v>
      </c>
      <c r="E130" s="77" t="s">
        <v>1315</v>
      </c>
      <c r="F130" s="77"/>
      <c r="G130" s="79">
        <f t="shared" si="6"/>
        <v>0</v>
      </c>
      <c r="H130" s="79">
        <f t="shared" si="6"/>
        <v>0</v>
      </c>
      <c r="I130" s="79">
        <f t="shared" si="5"/>
        <v>0</v>
      </c>
      <c r="J130" s="79">
        <f t="shared" si="7"/>
        <v>0</v>
      </c>
      <c r="K130" s="79">
        <f t="shared" si="7"/>
        <v>0</v>
      </c>
      <c r="L130" s="105">
        <f t="shared" si="4"/>
        <v>0</v>
      </c>
      <c r="M130" s="95"/>
      <c r="N130" s="95"/>
      <c r="O130" s="95"/>
    </row>
    <row r="131" spans="2:15" ht="12.75" hidden="1">
      <c r="B131" s="90" t="s">
        <v>1316</v>
      </c>
      <c r="C131" s="77" t="s">
        <v>637</v>
      </c>
      <c r="D131" s="78" t="s">
        <v>643</v>
      </c>
      <c r="E131" s="77" t="s">
        <v>749</v>
      </c>
      <c r="F131" s="77"/>
      <c r="G131" s="79">
        <f t="shared" si="6"/>
        <v>0</v>
      </c>
      <c r="H131" s="79">
        <f t="shared" si="6"/>
        <v>0</v>
      </c>
      <c r="I131" s="79">
        <f t="shared" si="5"/>
        <v>0</v>
      </c>
      <c r="J131" s="79">
        <f t="shared" si="7"/>
        <v>0</v>
      </c>
      <c r="K131" s="79">
        <f t="shared" si="7"/>
        <v>0</v>
      </c>
      <c r="L131" s="105">
        <f t="shared" si="4"/>
        <v>0</v>
      </c>
      <c r="M131" s="95"/>
      <c r="N131" s="95"/>
      <c r="O131" s="95"/>
    </row>
    <row r="132" spans="2:15" s="64" customFormat="1" ht="24" hidden="1">
      <c r="B132" s="90" t="s">
        <v>892</v>
      </c>
      <c r="C132" s="77" t="s">
        <v>637</v>
      </c>
      <c r="D132" s="78" t="s">
        <v>643</v>
      </c>
      <c r="E132" s="77" t="s">
        <v>1317</v>
      </c>
      <c r="F132" s="77"/>
      <c r="G132" s="79">
        <f t="shared" si="6"/>
        <v>0</v>
      </c>
      <c r="H132" s="79">
        <f t="shared" si="6"/>
        <v>0</v>
      </c>
      <c r="I132" s="79">
        <f t="shared" si="5"/>
        <v>0</v>
      </c>
      <c r="J132" s="79">
        <f t="shared" si="7"/>
        <v>0</v>
      </c>
      <c r="K132" s="79">
        <f t="shared" si="7"/>
        <v>0</v>
      </c>
      <c r="L132" s="105">
        <f t="shared" si="4"/>
        <v>0</v>
      </c>
      <c r="M132" s="95"/>
      <c r="N132" s="95"/>
      <c r="O132" s="95"/>
    </row>
    <row r="133" spans="2:15" s="64" customFormat="1" ht="12.75" hidden="1">
      <c r="B133" s="88" t="s">
        <v>771</v>
      </c>
      <c r="C133" s="77" t="s">
        <v>637</v>
      </c>
      <c r="D133" s="78" t="s">
        <v>643</v>
      </c>
      <c r="E133" s="77" t="s">
        <v>1317</v>
      </c>
      <c r="F133" s="77" t="s">
        <v>997</v>
      </c>
      <c r="G133" s="79">
        <v>0</v>
      </c>
      <c r="H133" s="79">
        <v>0</v>
      </c>
      <c r="I133" s="79">
        <f t="shared" si="5"/>
        <v>0</v>
      </c>
      <c r="J133" s="79">
        <v>0</v>
      </c>
      <c r="K133" s="79">
        <v>0</v>
      </c>
      <c r="L133" s="105">
        <f t="shared" si="4"/>
        <v>0</v>
      </c>
      <c r="M133" s="95"/>
      <c r="N133" s="95"/>
      <c r="O133" s="95"/>
    </row>
    <row r="134" spans="2:15" s="64" customFormat="1" ht="26.25" hidden="1">
      <c r="B134" s="125" t="s">
        <v>884</v>
      </c>
      <c r="C134" s="77" t="s">
        <v>637</v>
      </c>
      <c r="D134" s="78" t="s">
        <v>643</v>
      </c>
      <c r="E134" s="78" t="s">
        <v>663</v>
      </c>
      <c r="F134" s="77"/>
      <c r="G134" s="79">
        <f>G135</f>
        <v>0</v>
      </c>
      <c r="H134" s="79">
        <f>H135</f>
        <v>0</v>
      </c>
      <c r="I134" s="79">
        <f t="shared" si="5"/>
        <v>0</v>
      </c>
      <c r="J134" s="79">
        <f>J135</f>
        <v>0</v>
      </c>
      <c r="K134" s="79">
        <f>K135</f>
        <v>0</v>
      </c>
      <c r="L134" s="105">
        <f t="shared" si="4"/>
        <v>0</v>
      </c>
      <c r="M134" s="95"/>
      <c r="N134" s="95"/>
      <c r="O134" s="95"/>
    </row>
    <row r="135" spans="2:15" s="64" customFormat="1" ht="12.75" hidden="1">
      <c r="B135" s="125" t="s">
        <v>886</v>
      </c>
      <c r="C135" s="77" t="s">
        <v>637</v>
      </c>
      <c r="D135" s="78" t="s">
        <v>643</v>
      </c>
      <c r="E135" s="78" t="s">
        <v>667</v>
      </c>
      <c r="F135" s="77"/>
      <c r="G135" s="79">
        <f>G136+G137</f>
        <v>0</v>
      </c>
      <c r="H135" s="79">
        <f>H136+H137</f>
        <v>0</v>
      </c>
      <c r="I135" s="79">
        <f t="shared" si="5"/>
        <v>0</v>
      </c>
      <c r="J135" s="79">
        <f>J136+J137</f>
        <v>0</v>
      </c>
      <c r="K135" s="79">
        <f>K136+K137</f>
        <v>0</v>
      </c>
      <c r="L135" s="105">
        <f t="shared" si="4"/>
        <v>0</v>
      </c>
      <c r="M135" s="95"/>
      <c r="N135" s="95"/>
      <c r="O135" s="95"/>
    </row>
    <row r="136" spans="2:15" s="64" customFormat="1" ht="52.5" hidden="1">
      <c r="B136" s="125" t="s">
        <v>765</v>
      </c>
      <c r="C136" s="77" t="s">
        <v>637</v>
      </c>
      <c r="D136" s="78" t="s">
        <v>643</v>
      </c>
      <c r="E136" s="78" t="s">
        <v>667</v>
      </c>
      <c r="F136" s="77">
        <v>100</v>
      </c>
      <c r="G136" s="79">
        <v>0</v>
      </c>
      <c r="H136" s="79">
        <v>0</v>
      </c>
      <c r="I136" s="79">
        <f t="shared" si="5"/>
        <v>0</v>
      </c>
      <c r="J136" s="79">
        <v>0</v>
      </c>
      <c r="K136" s="79">
        <v>0</v>
      </c>
      <c r="L136" s="105">
        <f t="shared" si="4"/>
        <v>0</v>
      </c>
      <c r="M136" s="95"/>
      <c r="N136" s="95"/>
      <c r="O136" s="95"/>
    </row>
    <row r="137" spans="2:15" s="64" customFormat="1" ht="26.25" hidden="1">
      <c r="B137" s="125" t="s">
        <v>766</v>
      </c>
      <c r="C137" s="77" t="s">
        <v>637</v>
      </c>
      <c r="D137" s="78" t="s">
        <v>643</v>
      </c>
      <c r="E137" s="78" t="s">
        <v>667</v>
      </c>
      <c r="F137" s="77">
        <v>200</v>
      </c>
      <c r="G137" s="79">
        <v>0</v>
      </c>
      <c r="H137" s="79">
        <v>0</v>
      </c>
      <c r="I137" s="79">
        <f t="shared" si="5"/>
        <v>0</v>
      </c>
      <c r="J137" s="79">
        <v>0</v>
      </c>
      <c r="K137" s="79">
        <v>0</v>
      </c>
      <c r="L137" s="105">
        <f t="shared" si="4"/>
        <v>0</v>
      </c>
      <c r="M137" s="95"/>
      <c r="N137" s="95"/>
      <c r="O137" s="95"/>
    </row>
    <row r="138" spans="2:15" ht="26.25" hidden="1">
      <c r="B138" s="125" t="s">
        <v>913</v>
      </c>
      <c r="C138" s="77" t="s">
        <v>637</v>
      </c>
      <c r="D138" s="78" t="s">
        <v>643</v>
      </c>
      <c r="E138" s="78" t="s">
        <v>739</v>
      </c>
      <c r="F138" s="77"/>
      <c r="G138" s="79">
        <f>G139+G141</f>
        <v>0</v>
      </c>
      <c r="H138" s="79">
        <f>H139+H141</f>
        <v>0</v>
      </c>
      <c r="I138" s="79">
        <f t="shared" si="5"/>
        <v>0</v>
      </c>
      <c r="J138" s="79">
        <f>J139+J141</f>
        <v>0</v>
      </c>
      <c r="K138" s="79">
        <f>K139+K141</f>
        <v>0</v>
      </c>
      <c r="L138" s="105">
        <f t="shared" si="4"/>
        <v>0</v>
      </c>
      <c r="M138" s="95"/>
      <c r="N138" s="95"/>
      <c r="O138" s="95"/>
    </row>
    <row r="139" spans="2:15" ht="26.25" hidden="1">
      <c r="B139" s="125" t="s">
        <v>914</v>
      </c>
      <c r="C139" s="77" t="s">
        <v>637</v>
      </c>
      <c r="D139" s="78" t="s">
        <v>643</v>
      </c>
      <c r="E139" s="78" t="s">
        <v>670</v>
      </c>
      <c r="F139" s="77"/>
      <c r="G139" s="79">
        <f>G140</f>
        <v>0</v>
      </c>
      <c r="H139" s="79">
        <f>H140</f>
        <v>0</v>
      </c>
      <c r="I139" s="79">
        <f t="shared" si="5"/>
        <v>0</v>
      </c>
      <c r="J139" s="79">
        <f>J140</f>
        <v>0</v>
      </c>
      <c r="K139" s="79">
        <f>K140</f>
        <v>0</v>
      </c>
      <c r="L139" s="105">
        <f t="shared" si="4"/>
        <v>0</v>
      </c>
      <c r="M139" s="95"/>
      <c r="N139" s="95"/>
      <c r="O139" s="95"/>
    </row>
    <row r="140" spans="2:15" ht="26.25" hidden="1">
      <c r="B140" s="125" t="s">
        <v>766</v>
      </c>
      <c r="C140" s="77" t="s">
        <v>637</v>
      </c>
      <c r="D140" s="78" t="s">
        <v>643</v>
      </c>
      <c r="E140" s="78" t="s">
        <v>670</v>
      </c>
      <c r="F140" s="77">
        <v>200</v>
      </c>
      <c r="G140" s="79"/>
      <c r="H140" s="79">
        <v>0</v>
      </c>
      <c r="I140" s="79">
        <f t="shared" si="5"/>
        <v>0</v>
      </c>
      <c r="J140" s="79"/>
      <c r="K140" s="79"/>
      <c r="L140" s="105">
        <f t="shared" si="4"/>
        <v>0</v>
      </c>
      <c r="M140" s="95"/>
      <c r="N140" s="95"/>
      <c r="O140" s="95"/>
    </row>
    <row r="141" spans="2:15" ht="12.75" hidden="1">
      <c r="B141" s="125" t="s">
        <v>1076</v>
      </c>
      <c r="C141" s="77" t="s">
        <v>637</v>
      </c>
      <c r="D141" s="78" t="s">
        <v>643</v>
      </c>
      <c r="E141" s="78" t="s">
        <v>1077</v>
      </c>
      <c r="F141" s="77"/>
      <c r="G141" s="79">
        <f>G142+G143</f>
        <v>0</v>
      </c>
      <c r="H141" s="79">
        <f>H142+H143</f>
        <v>0</v>
      </c>
      <c r="I141" s="79">
        <f t="shared" si="5"/>
        <v>0</v>
      </c>
      <c r="J141" s="79">
        <f>J142+J143</f>
        <v>0</v>
      </c>
      <c r="K141" s="79">
        <f>K142+K143</f>
        <v>0</v>
      </c>
      <c r="L141" s="105">
        <f t="shared" si="4"/>
        <v>0</v>
      </c>
      <c r="M141" s="95"/>
      <c r="N141" s="95"/>
      <c r="O141" s="95"/>
    </row>
    <row r="142" spans="2:15" ht="26.25" hidden="1">
      <c r="B142" s="125" t="s">
        <v>766</v>
      </c>
      <c r="C142" s="77" t="s">
        <v>637</v>
      </c>
      <c r="D142" s="78" t="s">
        <v>643</v>
      </c>
      <c r="E142" s="78" t="s">
        <v>1077</v>
      </c>
      <c r="F142" s="77" t="s">
        <v>971</v>
      </c>
      <c r="G142" s="79">
        <v>0</v>
      </c>
      <c r="H142" s="79">
        <v>0</v>
      </c>
      <c r="I142" s="79">
        <f aca="true" t="shared" si="8" ref="I142:I162">G142+H142</f>
        <v>0</v>
      </c>
      <c r="J142" s="79">
        <v>0</v>
      </c>
      <c r="K142" s="79">
        <v>0</v>
      </c>
      <c r="L142" s="105">
        <f aca="true" t="shared" si="9" ref="L142:L205">J142+K142</f>
        <v>0</v>
      </c>
      <c r="M142" s="95"/>
      <c r="N142" s="95"/>
      <c r="O142" s="95"/>
    </row>
    <row r="143" spans="2:15" ht="12.75" hidden="1">
      <c r="B143" s="125" t="s">
        <v>769</v>
      </c>
      <c r="C143" s="77" t="s">
        <v>637</v>
      </c>
      <c r="D143" s="78" t="s">
        <v>643</v>
      </c>
      <c r="E143" s="78" t="s">
        <v>1077</v>
      </c>
      <c r="F143" s="77" t="s">
        <v>967</v>
      </c>
      <c r="G143" s="79">
        <v>0</v>
      </c>
      <c r="H143" s="79">
        <v>0</v>
      </c>
      <c r="I143" s="79">
        <f t="shared" si="8"/>
        <v>0</v>
      </c>
      <c r="J143" s="79">
        <v>0</v>
      </c>
      <c r="K143" s="79">
        <v>0</v>
      </c>
      <c r="L143" s="105">
        <f t="shared" si="9"/>
        <v>0</v>
      </c>
      <c r="M143" s="95"/>
      <c r="N143" s="95"/>
      <c r="O143" s="95"/>
    </row>
    <row r="144" spans="2:15" ht="26.25">
      <c r="B144" s="125" t="s">
        <v>1166</v>
      </c>
      <c r="C144" s="77" t="s">
        <v>637</v>
      </c>
      <c r="D144" s="78" t="s">
        <v>643</v>
      </c>
      <c r="E144" s="78" t="s">
        <v>1167</v>
      </c>
      <c r="F144" s="77"/>
      <c r="G144" s="79">
        <f>G145</f>
        <v>14164338</v>
      </c>
      <c r="H144" s="79">
        <f>H145</f>
        <v>0</v>
      </c>
      <c r="I144" s="79">
        <f t="shared" si="8"/>
        <v>14164338</v>
      </c>
      <c r="J144" s="79">
        <f>J145</f>
        <v>14164338</v>
      </c>
      <c r="K144" s="79">
        <f>K145</f>
        <v>0</v>
      </c>
      <c r="L144" s="105">
        <f t="shared" si="9"/>
        <v>14164338</v>
      </c>
      <c r="M144" s="95"/>
      <c r="N144" s="95"/>
      <c r="O144" s="95"/>
    </row>
    <row r="145" spans="2:15" ht="52.5">
      <c r="B145" s="125" t="s">
        <v>1430</v>
      </c>
      <c r="C145" s="77" t="s">
        <v>637</v>
      </c>
      <c r="D145" s="78" t="s">
        <v>643</v>
      </c>
      <c r="E145" s="78" t="s">
        <v>1168</v>
      </c>
      <c r="F145" s="77"/>
      <c r="G145" s="79">
        <f>G147</f>
        <v>14164338</v>
      </c>
      <c r="H145" s="79">
        <f>H147</f>
        <v>0</v>
      </c>
      <c r="I145" s="79">
        <f t="shared" si="8"/>
        <v>14164338</v>
      </c>
      <c r="J145" s="79">
        <f>J147</f>
        <v>14164338</v>
      </c>
      <c r="K145" s="79">
        <f>K147</f>
        <v>0</v>
      </c>
      <c r="L145" s="105">
        <f t="shared" si="9"/>
        <v>14164338</v>
      </c>
      <c r="M145" s="95"/>
      <c r="N145" s="95"/>
      <c r="O145" s="95"/>
    </row>
    <row r="146" spans="2:15" ht="26.25">
      <c r="B146" s="125" t="s">
        <v>1169</v>
      </c>
      <c r="C146" s="77" t="s">
        <v>637</v>
      </c>
      <c r="D146" s="78" t="s">
        <v>643</v>
      </c>
      <c r="E146" s="78" t="s">
        <v>1170</v>
      </c>
      <c r="F146" s="77"/>
      <c r="G146" s="79">
        <f>G147</f>
        <v>14164338</v>
      </c>
      <c r="H146" s="79">
        <f>H147</f>
        <v>0</v>
      </c>
      <c r="I146" s="79">
        <f t="shared" si="8"/>
        <v>14164338</v>
      </c>
      <c r="J146" s="79">
        <f>J147</f>
        <v>14164338</v>
      </c>
      <c r="K146" s="79">
        <f>K147</f>
        <v>0</v>
      </c>
      <c r="L146" s="105">
        <f t="shared" si="9"/>
        <v>14164338</v>
      </c>
      <c r="M146" s="95"/>
      <c r="N146" s="95"/>
      <c r="O146" s="95"/>
    </row>
    <row r="147" spans="2:15" s="64" customFormat="1" ht="26.25">
      <c r="B147" s="125" t="s">
        <v>1171</v>
      </c>
      <c r="C147" s="77" t="s">
        <v>637</v>
      </c>
      <c r="D147" s="78" t="s">
        <v>643</v>
      </c>
      <c r="E147" s="78" t="s">
        <v>1318</v>
      </c>
      <c r="F147" s="77"/>
      <c r="G147" s="79">
        <f>G148+G149+G150</f>
        <v>14164338</v>
      </c>
      <c r="H147" s="79">
        <f>H148+H149+H150</f>
        <v>0</v>
      </c>
      <c r="I147" s="79">
        <f t="shared" si="8"/>
        <v>14164338</v>
      </c>
      <c r="J147" s="79">
        <f>J148+J149+J150</f>
        <v>14164338</v>
      </c>
      <c r="K147" s="79">
        <f>K148+K149+K150</f>
        <v>0</v>
      </c>
      <c r="L147" s="105">
        <f t="shared" si="9"/>
        <v>14164338</v>
      </c>
      <c r="M147" s="95"/>
      <c r="N147" s="95"/>
      <c r="O147" s="95"/>
    </row>
    <row r="148" spans="2:15" s="64" customFormat="1" ht="52.5">
      <c r="B148" s="125" t="s">
        <v>765</v>
      </c>
      <c r="C148" s="77" t="s">
        <v>637</v>
      </c>
      <c r="D148" s="78" t="s">
        <v>643</v>
      </c>
      <c r="E148" s="78" t="s">
        <v>1318</v>
      </c>
      <c r="F148" s="77" t="s">
        <v>733</v>
      </c>
      <c r="G148" s="79">
        <f>10878893+3285445</f>
        <v>14164338</v>
      </c>
      <c r="H148" s="79">
        <v>0</v>
      </c>
      <c r="I148" s="79">
        <f t="shared" si="8"/>
        <v>14164338</v>
      </c>
      <c r="J148" s="79">
        <f>10878893+3285445</f>
        <v>14164338</v>
      </c>
      <c r="K148" s="79">
        <v>0</v>
      </c>
      <c r="L148" s="105">
        <f t="shared" si="9"/>
        <v>14164338</v>
      </c>
      <c r="M148" s="95"/>
      <c r="N148" s="95"/>
      <c r="O148" s="95"/>
    </row>
    <row r="149" spans="2:15" s="64" customFormat="1" ht="26.25" hidden="1">
      <c r="B149" s="125" t="s">
        <v>766</v>
      </c>
      <c r="C149" s="77" t="s">
        <v>637</v>
      </c>
      <c r="D149" s="78" t="s">
        <v>643</v>
      </c>
      <c r="E149" s="78" t="s">
        <v>1318</v>
      </c>
      <c r="F149" s="77" t="s">
        <v>971</v>
      </c>
      <c r="G149" s="79">
        <v>0</v>
      </c>
      <c r="H149" s="79">
        <v>0</v>
      </c>
      <c r="I149" s="79">
        <f t="shared" si="8"/>
        <v>0</v>
      </c>
      <c r="J149" s="79">
        <v>0</v>
      </c>
      <c r="K149" s="79">
        <v>0</v>
      </c>
      <c r="L149" s="105">
        <f t="shared" si="9"/>
        <v>0</v>
      </c>
      <c r="M149" s="95"/>
      <c r="N149" s="95"/>
      <c r="O149" s="95"/>
    </row>
    <row r="150" spans="2:15" s="64" customFormat="1" ht="12.75" hidden="1">
      <c r="B150" s="88" t="s">
        <v>769</v>
      </c>
      <c r="C150" s="77" t="s">
        <v>637</v>
      </c>
      <c r="D150" s="78" t="s">
        <v>643</v>
      </c>
      <c r="E150" s="78" t="s">
        <v>1318</v>
      </c>
      <c r="F150" s="77" t="s">
        <v>967</v>
      </c>
      <c r="G150" s="79">
        <v>0</v>
      </c>
      <c r="H150" s="79">
        <v>0</v>
      </c>
      <c r="I150" s="79">
        <f t="shared" si="8"/>
        <v>0</v>
      </c>
      <c r="J150" s="79">
        <v>0</v>
      </c>
      <c r="K150" s="79">
        <v>0</v>
      </c>
      <c r="L150" s="105">
        <f t="shared" si="9"/>
        <v>0</v>
      </c>
      <c r="M150" s="95"/>
      <c r="N150" s="95"/>
      <c r="O150" s="95"/>
    </row>
    <row r="151" spans="2:15" s="64" customFormat="1" ht="12.75">
      <c r="B151" s="125" t="s">
        <v>807</v>
      </c>
      <c r="C151" s="77" t="s">
        <v>637</v>
      </c>
      <c r="D151" s="78" t="s">
        <v>643</v>
      </c>
      <c r="E151" s="78" t="s">
        <v>783</v>
      </c>
      <c r="F151" s="77"/>
      <c r="G151" s="79">
        <f>G152+G158+G160+G164+G167+G155+G170</f>
        <v>985100</v>
      </c>
      <c r="H151" s="79">
        <f>H152+H158+H160+H164+H167+H155+H170</f>
        <v>0</v>
      </c>
      <c r="I151" s="79">
        <f t="shared" si="8"/>
        <v>985100</v>
      </c>
      <c r="J151" s="79">
        <f>J152+J158+J160+J164+J167+J155+J170</f>
        <v>940700</v>
      </c>
      <c r="K151" s="79">
        <f>K152+K158+K160+K164+K167+K155+K170</f>
        <v>0</v>
      </c>
      <c r="L151" s="105">
        <f t="shared" si="9"/>
        <v>940700</v>
      </c>
      <c r="M151" s="95"/>
      <c r="N151" s="95"/>
      <c r="O151" s="95"/>
    </row>
    <row r="152" spans="2:15" s="64" customFormat="1" ht="26.25">
      <c r="B152" s="125" t="s">
        <v>941</v>
      </c>
      <c r="C152" s="77" t="s">
        <v>637</v>
      </c>
      <c r="D152" s="78" t="s">
        <v>643</v>
      </c>
      <c r="E152" s="78" t="s">
        <v>671</v>
      </c>
      <c r="F152" s="77"/>
      <c r="G152" s="79">
        <f>G154+G153</f>
        <v>56200</v>
      </c>
      <c r="H152" s="79">
        <f>H154+H153</f>
        <v>0</v>
      </c>
      <c r="I152" s="79">
        <f t="shared" si="8"/>
        <v>56200</v>
      </c>
      <c r="J152" s="79">
        <f>J154+J153</f>
        <v>56200</v>
      </c>
      <c r="K152" s="79">
        <f>K154+K153</f>
        <v>0</v>
      </c>
      <c r="L152" s="105">
        <f t="shared" si="9"/>
        <v>56200</v>
      </c>
      <c r="M152" s="95"/>
      <c r="N152" s="95"/>
      <c r="O152" s="95"/>
    </row>
    <row r="153" spans="2:15" ht="36">
      <c r="B153" s="88" t="s">
        <v>765</v>
      </c>
      <c r="C153" s="77" t="s">
        <v>637</v>
      </c>
      <c r="D153" s="78" t="s">
        <v>643</v>
      </c>
      <c r="E153" s="78" t="s">
        <v>671</v>
      </c>
      <c r="F153" s="77" t="s">
        <v>733</v>
      </c>
      <c r="G153" s="79">
        <f>40297+12170</f>
        <v>52467</v>
      </c>
      <c r="H153" s="79">
        <v>0</v>
      </c>
      <c r="I153" s="79">
        <f t="shared" si="8"/>
        <v>52467</v>
      </c>
      <c r="J153" s="79">
        <f>40297+12170</f>
        <v>52467</v>
      </c>
      <c r="K153" s="79">
        <v>0</v>
      </c>
      <c r="L153" s="105">
        <f t="shared" si="9"/>
        <v>52467</v>
      </c>
      <c r="M153" s="95"/>
      <c r="N153" s="95"/>
      <c r="O153" s="95"/>
    </row>
    <row r="154" spans="2:15" ht="26.25">
      <c r="B154" s="125" t="s">
        <v>766</v>
      </c>
      <c r="C154" s="77" t="s">
        <v>637</v>
      </c>
      <c r="D154" s="78" t="s">
        <v>643</v>
      </c>
      <c r="E154" s="78" t="s">
        <v>671</v>
      </c>
      <c r="F154" s="77">
        <v>200</v>
      </c>
      <c r="G154" s="79">
        <v>3733</v>
      </c>
      <c r="H154" s="79">
        <v>0</v>
      </c>
      <c r="I154" s="79">
        <f t="shared" si="8"/>
        <v>3733</v>
      </c>
      <c r="J154" s="79">
        <f>1733+2000</f>
        <v>3733</v>
      </c>
      <c r="K154" s="79">
        <v>0</v>
      </c>
      <c r="L154" s="105">
        <f t="shared" si="9"/>
        <v>3733</v>
      </c>
      <c r="M154" s="95"/>
      <c r="N154" s="95"/>
      <c r="O154" s="95"/>
    </row>
    <row r="155" spans="2:15" ht="39">
      <c r="B155" s="125" t="s">
        <v>1172</v>
      </c>
      <c r="C155" s="77" t="s">
        <v>637</v>
      </c>
      <c r="D155" s="78" t="s">
        <v>643</v>
      </c>
      <c r="E155" s="78" t="s">
        <v>1173</v>
      </c>
      <c r="F155" s="77"/>
      <c r="G155" s="79">
        <f>G156+G157</f>
        <v>672600</v>
      </c>
      <c r="H155" s="79">
        <f>H156+H157</f>
        <v>0</v>
      </c>
      <c r="I155" s="79">
        <f t="shared" si="8"/>
        <v>672600</v>
      </c>
      <c r="J155" s="79">
        <f>J156+J157</f>
        <v>628200</v>
      </c>
      <c r="K155" s="79">
        <f>K156+K157</f>
        <v>0</v>
      </c>
      <c r="L155" s="105">
        <f t="shared" si="9"/>
        <v>628200</v>
      </c>
      <c r="M155" s="95"/>
      <c r="N155" s="95"/>
      <c r="O155" s="95"/>
    </row>
    <row r="156" spans="2:15" ht="52.5">
      <c r="B156" s="125" t="s">
        <v>765</v>
      </c>
      <c r="C156" s="77" t="s">
        <v>637</v>
      </c>
      <c r="D156" s="78" t="s">
        <v>643</v>
      </c>
      <c r="E156" s="78" t="s">
        <v>1173</v>
      </c>
      <c r="F156" s="77" t="s">
        <v>733</v>
      </c>
      <c r="G156" s="79">
        <f>509804+8835+153961</f>
        <v>672600</v>
      </c>
      <c r="H156" s="79">
        <v>0</v>
      </c>
      <c r="I156" s="79">
        <f t="shared" si="8"/>
        <v>672600</v>
      </c>
      <c r="J156" s="79">
        <f>482488+145712</f>
        <v>628200</v>
      </c>
      <c r="K156" s="79">
        <v>0</v>
      </c>
      <c r="L156" s="105">
        <f t="shared" si="9"/>
        <v>628200</v>
      </c>
      <c r="M156" s="95"/>
      <c r="N156" s="95"/>
      <c r="O156" s="95"/>
    </row>
    <row r="157" spans="2:15" ht="26.25" hidden="1">
      <c r="B157" s="125" t="s">
        <v>766</v>
      </c>
      <c r="C157" s="77" t="s">
        <v>637</v>
      </c>
      <c r="D157" s="78" t="s">
        <v>643</v>
      </c>
      <c r="E157" s="78" t="s">
        <v>1173</v>
      </c>
      <c r="F157" s="77" t="s">
        <v>971</v>
      </c>
      <c r="G157" s="79">
        <v>0</v>
      </c>
      <c r="H157" s="79">
        <v>0</v>
      </c>
      <c r="I157" s="79">
        <f t="shared" si="8"/>
        <v>0</v>
      </c>
      <c r="J157" s="79">
        <v>0</v>
      </c>
      <c r="K157" s="79">
        <v>0</v>
      </c>
      <c r="L157" s="105">
        <f t="shared" si="9"/>
        <v>0</v>
      </c>
      <c r="M157" s="95"/>
      <c r="N157" s="95"/>
      <c r="O157" s="95"/>
    </row>
    <row r="158" spans="2:15" ht="26.25">
      <c r="B158" s="125" t="s">
        <v>943</v>
      </c>
      <c r="C158" s="77" t="s">
        <v>637</v>
      </c>
      <c r="D158" s="78" t="s">
        <v>643</v>
      </c>
      <c r="E158" s="78" t="s">
        <v>672</v>
      </c>
      <c r="F158" s="77"/>
      <c r="G158" s="79">
        <f>G159</f>
        <v>59400</v>
      </c>
      <c r="H158" s="79">
        <f>H159</f>
        <v>0</v>
      </c>
      <c r="I158" s="79">
        <f t="shared" si="8"/>
        <v>59400</v>
      </c>
      <c r="J158" s="79">
        <f>J159</f>
        <v>59400</v>
      </c>
      <c r="K158" s="79">
        <f>K159</f>
        <v>0</v>
      </c>
      <c r="L158" s="105">
        <f t="shared" si="9"/>
        <v>59400</v>
      </c>
      <c r="M158" s="95"/>
      <c r="N158" s="95"/>
      <c r="O158" s="95"/>
    </row>
    <row r="159" spans="2:15" ht="26.25">
      <c r="B159" s="125" t="s">
        <v>766</v>
      </c>
      <c r="C159" s="77" t="s">
        <v>637</v>
      </c>
      <c r="D159" s="78" t="s">
        <v>643</v>
      </c>
      <c r="E159" s="78" t="s">
        <v>672</v>
      </c>
      <c r="F159" s="77">
        <v>200</v>
      </c>
      <c r="G159" s="79">
        <v>59400</v>
      </c>
      <c r="H159" s="79">
        <v>0</v>
      </c>
      <c r="I159" s="79">
        <f t="shared" si="8"/>
        <v>59400</v>
      </c>
      <c r="J159" s="79">
        <v>59400</v>
      </c>
      <c r="K159" s="79">
        <v>0</v>
      </c>
      <c r="L159" s="105">
        <f t="shared" si="9"/>
        <v>59400</v>
      </c>
      <c r="M159" s="95"/>
      <c r="N159" s="95"/>
      <c r="O159" s="95"/>
    </row>
    <row r="160" spans="2:15" ht="52.5">
      <c r="B160" s="125" t="s">
        <v>944</v>
      </c>
      <c r="C160" s="77" t="s">
        <v>637</v>
      </c>
      <c r="D160" s="78" t="s">
        <v>643</v>
      </c>
      <c r="E160" s="78" t="s">
        <v>673</v>
      </c>
      <c r="F160" s="77"/>
      <c r="G160" s="79">
        <f>G161+G162</f>
        <v>196900</v>
      </c>
      <c r="H160" s="79">
        <f>H161+H162</f>
        <v>0</v>
      </c>
      <c r="I160" s="79">
        <f t="shared" si="8"/>
        <v>196900</v>
      </c>
      <c r="J160" s="79">
        <f>J161+J162</f>
        <v>196900</v>
      </c>
      <c r="K160" s="79">
        <f>K161+K162</f>
        <v>0</v>
      </c>
      <c r="L160" s="105">
        <f t="shared" si="9"/>
        <v>196900</v>
      </c>
      <c r="M160" s="95"/>
      <c r="N160" s="95"/>
      <c r="O160" s="95"/>
    </row>
    <row r="161" spans="2:15" s="64" customFormat="1" ht="52.5">
      <c r="B161" s="125" t="s">
        <v>765</v>
      </c>
      <c r="C161" s="77" t="s">
        <v>637</v>
      </c>
      <c r="D161" s="78" t="s">
        <v>643</v>
      </c>
      <c r="E161" s="78" t="s">
        <v>673</v>
      </c>
      <c r="F161" s="77">
        <v>100</v>
      </c>
      <c r="G161" s="79">
        <v>196900</v>
      </c>
      <c r="H161" s="79">
        <v>0</v>
      </c>
      <c r="I161" s="79">
        <f t="shared" si="8"/>
        <v>196900</v>
      </c>
      <c r="J161" s="79">
        <f>151240+45660</f>
        <v>196900</v>
      </c>
      <c r="K161" s="79">
        <v>0</v>
      </c>
      <c r="L161" s="105">
        <f t="shared" si="9"/>
        <v>196900</v>
      </c>
      <c r="M161" s="95"/>
      <c r="N161" s="95"/>
      <c r="O161" s="95"/>
    </row>
    <row r="162" spans="2:15" s="64" customFormat="1" ht="26.25" hidden="1">
      <c r="B162" s="125" t="s">
        <v>766</v>
      </c>
      <c r="C162" s="77" t="s">
        <v>637</v>
      </c>
      <c r="D162" s="78" t="s">
        <v>643</v>
      </c>
      <c r="E162" s="78" t="s">
        <v>673</v>
      </c>
      <c r="F162" s="77">
        <v>200</v>
      </c>
      <c r="G162" s="79">
        <v>0</v>
      </c>
      <c r="H162" s="79">
        <v>0</v>
      </c>
      <c r="I162" s="79">
        <f t="shared" si="8"/>
        <v>0</v>
      </c>
      <c r="J162" s="79">
        <v>0</v>
      </c>
      <c r="K162" s="79">
        <v>0</v>
      </c>
      <c r="L162" s="105">
        <f t="shared" si="9"/>
        <v>0</v>
      </c>
      <c r="M162" s="95"/>
      <c r="N162" s="95"/>
      <c r="O162" s="95"/>
    </row>
    <row r="163" spans="2:15" s="64" customFormat="1" ht="26.25" hidden="1">
      <c r="B163" s="125" t="s">
        <v>1123</v>
      </c>
      <c r="C163" s="77" t="s">
        <v>637</v>
      </c>
      <c r="D163" s="78" t="s">
        <v>643</v>
      </c>
      <c r="E163" s="78" t="s">
        <v>732</v>
      </c>
      <c r="F163" s="77"/>
      <c r="G163" s="79">
        <f>G164</f>
        <v>0</v>
      </c>
      <c r="H163" s="79">
        <f>H164</f>
        <v>0</v>
      </c>
      <c r="I163" s="79">
        <f>I164</f>
        <v>0</v>
      </c>
      <c r="J163" s="79">
        <f>J164</f>
        <v>0</v>
      </c>
      <c r="K163" s="79">
        <f>K164</f>
        <v>0</v>
      </c>
      <c r="L163" s="105">
        <f t="shared" si="9"/>
        <v>0</v>
      </c>
      <c r="M163" s="95"/>
      <c r="N163" s="95"/>
      <c r="O163" s="95"/>
    </row>
    <row r="164" spans="2:15" ht="26.25" hidden="1">
      <c r="B164" s="125" t="s">
        <v>811</v>
      </c>
      <c r="C164" s="77" t="s">
        <v>637</v>
      </c>
      <c r="D164" s="78" t="s">
        <v>643</v>
      </c>
      <c r="E164" s="78" t="s">
        <v>656</v>
      </c>
      <c r="F164" s="77"/>
      <c r="G164" s="79">
        <f>G165</f>
        <v>0</v>
      </c>
      <c r="H164" s="79">
        <f>H165</f>
        <v>0</v>
      </c>
      <c r="I164" s="79">
        <f aca="true" t="shared" si="10" ref="I164:I195">G164+H164</f>
        <v>0</v>
      </c>
      <c r="J164" s="79">
        <f>J165</f>
        <v>0</v>
      </c>
      <c r="K164" s="79">
        <f>K165</f>
        <v>0</v>
      </c>
      <c r="L164" s="105">
        <f t="shared" si="9"/>
        <v>0</v>
      </c>
      <c r="M164" s="95"/>
      <c r="N164" s="95"/>
      <c r="O164" s="95"/>
    </row>
    <row r="165" spans="2:15" ht="52.5" hidden="1">
      <c r="B165" s="125" t="s">
        <v>765</v>
      </c>
      <c r="C165" s="77" t="s">
        <v>637</v>
      </c>
      <c r="D165" s="78" t="s">
        <v>643</v>
      </c>
      <c r="E165" s="78" t="s">
        <v>656</v>
      </c>
      <c r="F165" s="77" t="s">
        <v>733</v>
      </c>
      <c r="G165" s="79">
        <v>0</v>
      </c>
      <c r="H165" s="79">
        <v>0</v>
      </c>
      <c r="I165" s="79">
        <f t="shared" si="10"/>
        <v>0</v>
      </c>
      <c r="J165" s="79">
        <v>0</v>
      </c>
      <c r="K165" s="79">
        <v>0</v>
      </c>
      <c r="L165" s="105">
        <f t="shared" si="9"/>
        <v>0</v>
      </c>
      <c r="M165" s="95"/>
      <c r="N165" s="95"/>
      <c r="O165" s="95"/>
    </row>
    <row r="166" spans="2:15" ht="39" hidden="1">
      <c r="B166" s="125" t="s">
        <v>1137</v>
      </c>
      <c r="C166" s="77" t="s">
        <v>637</v>
      </c>
      <c r="D166" s="78" t="s">
        <v>643</v>
      </c>
      <c r="E166" s="78" t="s">
        <v>1122</v>
      </c>
      <c r="F166" s="77"/>
      <c r="G166" s="79">
        <f>G167</f>
        <v>0</v>
      </c>
      <c r="H166" s="79">
        <f>H167</f>
        <v>0</v>
      </c>
      <c r="I166" s="79">
        <f t="shared" si="10"/>
        <v>0</v>
      </c>
      <c r="J166" s="79">
        <f>J167</f>
        <v>0</v>
      </c>
      <c r="K166" s="79">
        <f>K167</f>
        <v>0</v>
      </c>
      <c r="L166" s="105">
        <f t="shared" si="9"/>
        <v>0</v>
      </c>
      <c r="M166" s="95"/>
      <c r="N166" s="95"/>
      <c r="O166" s="95"/>
    </row>
    <row r="167" spans="2:15" ht="26.25" hidden="1">
      <c r="B167" s="125" t="s">
        <v>1138</v>
      </c>
      <c r="C167" s="77" t="s">
        <v>637</v>
      </c>
      <c r="D167" s="78" t="s">
        <v>643</v>
      </c>
      <c r="E167" s="78" t="s">
        <v>1099</v>
      </c>
      <c r="F167" s="77"/>
      <c r="G167" s="79">
        <f>G168+G169</f>
        <v>0</v>
      </c>
      <c r="H167" s="79">
        <f>H168+H169</f>
        <v>0</v>
      </c>
      <c r="I167" s="79">
        <f t="shared" si="10"/>
        <v>0</v>
      </c>
      <c r="J167" s="79">
        <f>J168+J169</f>
        <v>0</v>
      </c>
      <c r="K167" s="79">
        <f>K168+K169</f>
        <v>0</v>
      </c>
      <c r="L167" s="105">
        <f t="shared" si="9"/>
        <v>0</v>
      </c>
      <c r="M167" s="95"/>
      <c r="N167" s="95"/>
      <c r="O167" s="95"/>
    </row>
    <row r="168" spans="2:15" ht="52.5" hidden="1">
      <c r="B168" s="125" t="s">
        <v>765</v>
      </c>
      <c r="C168" s="77" t="s">
        <v>637</v>
      </c>
      <c r="D168" s="78" t="s">
        <v>643</v>
      </c>
      <c r="E168" s="78" t="s">
        <v>1099</v>
      </c>
      <c r="F168" s="77" t="s">
        <v>733</v>
      </c>
      <c r="G168" s="79">
        <v>0</v>
      </c>
      <c r="H168" s="79">
        <v>0</v>
      </c>
      <c r="I168" s="79">
        <f t="shared" si="10"/>
        <v>0</v>
      </c>
      <c r="J168" s="79">
        <v>0</v>
      </c>
      <c r="K168" s="79">
        <v>0</v>
      </c>
      <c r="L168" s="105">
        <f t="shared" si="9"/>
        <v>0</v>
      </c>
      <c r="M168" s="95"/>
      <c r="N168" s="95"/>
      <c r="O168" s="95"/>
    </row>
    <row r="169" spans="2:15" ht="26.25" hidden="1">
      <c r="B169" s="125" t="s">
        <v>766</v>
      </c>
      <c r="C169" s="77" t="s">
        <v>637</v>
      </c>
      <c r="D169" s="78" t="s">
        <v>643</v>
      </c>
      <c r="E169" s="78" t="s">
        <v>1099</v>
      </c>
      <c r="F169" s="77" t="s">
        <v>971</v>
      </c>
      <c r="G169" s="79"/>
      <c r="H169" s="79">
        <v>0</v>
      </c>
      <c r="I169" s="79">
        <f t="shared" si="10"/>
        <v>0</v>
      </c>
      <c r="J169" s="79"/>
      <c r="K169" s="79"/>
      <c r="L169" s="105">
        <f t="shared" si="9"/>
        <v>0</v>
      </c>
      <c r="M169" s="95"/>
      <c r="N169" s="95"/>
      <c r="O169" s="95"/>
    </row>
    <row r="170" spans="2:15" ht="24" hidden="1">
      <c r="B170" s="88" t="s">
        <v>813</v>
      </c>
      <c r="C170" s="77" t="s">
        <v>637</v>
      </c>
      <c r="D170" s="78" t="s">
        <v>643</v>
      </c>
      <c r="E170" s="78" t="s">
        <v>1307</v>
      </c>
      <c r="F170" s="77"/>
      <c r="G170" s="79">
        <f>G171</f>
        <v>0</v>
      </c>
      <c r="H170" s="79">
        <f>H171</f>
        <v>0</v>
      </c>
      <c r="I170" s="79">
        <f t="shared" si="10"/>
        <v>0</v>
      </c>
      <c r="J170" s="79">
        <f>J171</f>
        <v>0</v>
      </c>
      <c r="K170" s="79">
        <f>K171</f>
        <v>0</v>
      </c>
      <c r="L170" s="105">
        <f t="shared" si="9"/>
        <v>0</v>
      </c>
      <c r="M170" s="95"/>
      <c r="N170" s="95"/>
      <c r="O170" s="95"/>
    </row>
    <row r="171" spans="2:15" ht="36" hidden="1">
      <c r="B171" s="88" t="s">
        <v>765</v>
      </c>
      <c r="C171" s="77" t="s">
        <v>637</v>
      </c>
      <c r="D171" s="78" t="s">
        <v>643</v>
      </c>
      <c r="E171" s="78" t="s">
        <v>1307</v>
      </c>
      <c r="F171" s="77" t="s">
        <v>733</v>
      </c>
      <c r="G171" s="79">
        <v>0</v>
      </c>
      <c r="H171" s="79">
        <v>0</v>
      </c>
      <c r="I171" s="79">
        <f t="shared" si="10"/>
        <v>0</v>
      </c>
      <c r="J171" s="79">
        <v>0</v>
      </c>
      <c r="K171" s="79">
        <v>0</v>
      </c>
      <c r="L171" s="105">
        <f t="shared" si="9"/>
        <v>0</v>
      </c>
      <c r="M171" s="95"/>
      <c r="N171" s="95"/>
      <c r="O171" s="95"/>
    </row>
    <row r="172" spans="1:15" ht="12.75" hidden="1">
      <c r="A172" s="80"/>
      <c r="B172" s="124" t="s">
        <v>950</v>
      </c>
      <c r="C172" s="117" t="s">
        <v>638</v>
      </c>
      <c r="D172" s="122"/>
      <c r="E172" s="122"/>
      <c r="F172" s="117"/>
      <c r="G172" s="123">
        <f>G173</f>
        <v>0</v>
      </c>
      <c r="H172" s="123">
        <f>H173</f>
        <v>0</v>
      </c>
      <c r="I172" s="123">
        <f t="shared" si="10"/>
        <v>0</v>
      </c>
      <c r="J172" s="123">
        <f>J173</f>
        <v>0</v>
      </c>
      <c r="K172" s="123">
        <f>K173</f>
        <v>0</v>
      </c>
      <c r="L172" s="105">
        <f t="shared" si="9"/>
        <v>0</v>
      </c>
      <c r="M172" s="95"/>
      <c r="N172" s="95"/>
      <c r="O172" s="95"/>
    </row>
    <row r="173" spans="1:15" s="64" customFormat="1" ht="12.75" hidden="1">
      <c r="A173" s="67"/>
      <c r="B173" s="124" t="s">
        <v>395</v>
      </c>
      <c r="C173" s="117" t="s">
        <v>638</v>
      </c>
      <c r="D173" s="122" t="s">
        <v>639</v>
      </c>
      <c r="E173" s="122"/>
      <c r="F173" s="117"/>
      <c r="G173" s="123">
        <f>G175</f>
        <v>0</v>
      </c>
      <c r="H173" s="123">
        <f>H175</f>
        <v>0</v>
      </c>
      <c r="I173" s="123">
        <f t="shared" si="10"/>
        <v>0</v>
      </c>
      <c r="J173" s="123">
        <f>J175</f>
        <v>0</v>
      </c>
      <c r="K173" s="123">
        <f>K175</f>
        <v>0</v>
      </c>
      <c r="L173" s="105">
        <f t="shared" si="9"/>
        <v>0</v>
      </c>
      <c r="M173" s="95"/>
      <c r="N173" s="95"/>
      <c r="O173" s="95"/>
    </row>
    <row r="174" spans="1:15" s="64" customFormat="1" ht="12.75" hidden="1">
      <c r="A174" s="67"/>
      <c r="B174" s="125" t="s">
        <v>807</v>
      </c>
      <c r="C174" s="77" t="s">
        <v>638</v>
      </c>
      <c r="D174" s="78" t="s">
        <v>639</v>
      </c>
      <c r="E174" s="78" t="s">
        <v>783</v>
      </c>
      <c r="F174" s="77"/>
      <c r="G174" s="79">
        <f>G175</f>
        <v>0</v>
      </c>
      <c r="H174" s="79">
        <f>H175</f>
        <v>0</v>
      </c>
      <c r="I174" s="79">
        <f t="shared" si="10"/>
        <v>0</v>
      </c>
      <c r="J174" s="79">
        <f>J175</f>
        <v>0</v>
      </c>
      <c r="K174" s="79">
        <f>K175</f>
        <v>0</v>
      </c>
      <c r="L174" s="105">
        <f t="shared" si="9"/>
        <v>0</v>
      </c>
      <c r="M174" s="95"/>
      <c r="N174" s="95"/>
      <c r="O174" s="95"/>
    </row>
    <row r="175" spans="1:15" s="64" customFormat="1" ht="26.25" hidden="1">
      <c r="A175" s="67"/>
      <c r="B175" s="125" t="s">
        <v>945</v>
      </c>
      <c r="C175" s="77" t="s">
        <v>638</v>
      </c>
      <c r="D175" s="78" t="s">
        <v>639</v>
      </c>
      <c r="E175" s="78" t="s">
        <v>725</v>
      </c>
      <c r="F175" s="77"/>
      <c r="G175" s="79">
        <f>G176</f>
        <v>0</v>
      </c>
      <c r="H175" s="79">
        <f>H176</f>
        <v>0</v>
      </c>
      <c r="I175" s="79">
        <f t="shared" si="10"/>
        <v>0</v>
      </c>
      <c r="J175" s="79">
        <f>J176</f>
        <v>0</v>
      </c>
      <c r="K175" s="79">
        <f>K176</f>
        <v>0</v>
      </c>
      <c r="L175" s="105">
        <f t="shared" si="9"/>
        <v>0</v>
      </c>
      <c r="M175" s="95"/>
      <c r="N175" s="95"/>
      <c r="O175" s="95"/>
    </row>
    <row r="176" spans="1:15" s="64" customFormat="1" ht="12.75" hidden="1">
      <c r="A176" s="67"/>
      <c r="B176" s="125" t="s">
        <v>768</v>
      </c>
      <c r="C176" s="77" t="s">
        <v>638</v>
      </c>
      <c r="D176" s="78" t="s">
        <v>639</v>
      </c>
      <c r="E176" s="78" t="s">
        <v>725</v>
      </c>
      <c r="F176" s="77">
        <v>500</v>
      </c>
      <c r="G176" s="79">
        <v>0</v>
      </c>
      <c r="H176" s="79">
        <v>0</v>
      </c>
      <c r="I176" s="79">
        <f t="shared" si="10"/>
        <v>0</v>
      </c>
      <c r="J176" s="79">
        <v>0</v>
      </c>
      <c r="K176" s="79">
        <v>0</v>
      </c>
      <c r="L176" s="105">
        <f t="shared" si="9"/>
        <v>0</v>
      </c>
      <c r="M176" s="95"/>
      <c r="N176" s="95"/>
      <c r="O176" s="95"/>
    </row>
    <row r="177" spans="1:15" s="64" customFormat="1" ht="26.25">
      <c r="A177" s="67"/>
      <c r="B177" s="124" t="s">
        <v>955</v>
      </c>
      <c r="C177" s="117" t="s">
        <v>639</v>
      </c>
      <c r="D177" s="122"/>
      <c r="E177" s="122"/>
      <c r="F177" s="117"/>
      <c r="G177" s="123">
        <f>G178+G191</f>
        <v>3639100</v>
      </c>
      <c r="H177" s="123">
        <f>H178+H191</f>
        <v>0</v>
      </c>
      <c r="I177" s="123">
        <f t="shared" si="10"/>
        <v>3639100</v>
      </c>
      <c r="J177" s="123">
        <f>J178+J191</f>
        <v>3639100</v>
      </c>
      <c r="K177" s="123">
        <f>K178+K191</f>
        <v>0</v>
      </c>
      <c r="L177" s="105">
        <f t="shared" si="9"/>
        <v>3639100</v>
      </c>
      <c r="M177" s="95"/>
      <c r="N177" s="95"/>
      <c r="O177" s="95"/>
    </row>
    <row r="178" spans="1:15" s="64" customFormat="1" ht="26.25">
      <c r="A178" s="67"/>
      <c r="B178" s="124" t="s">
        <v>946</v>
      </c>
      <c r="C178" s="117" t="s">
        <v>639</v>
      </c>
      <c r="D178" s="122" t="s">
        <v>644</v>
      </c>
      <c r="E178" s="122"/>
      <c r="F178" s="117"/>
      <c r="G178" s="123">
        <f>G186+G180</f>
        <v>3639100</v>
      </c>
      <c r="H178" s="123">
        <f>H186+H180</f>
        <v>0</v>
      </c>
      <c r="I178" s="123">
        <f t="shared" si="10"/>
        <v>3639100</v>
      </c>
      <c r="J178" s="123">
        <f>J186+J180</f>
        <v>3639100</v>
      </c>
      <c r="K178" s="123">
        <f>K186+K180</f>
        <v>0</v>
      </c>
      <c r="L178" s="105">
        <f t="shared" si="9"/>
        <v>3639100</v>
      </c>
      <c r="M178" s="95"/>
      <c r="N178" s="95"/>
      <c r="O178" s="95"/>
    </row>
    <row r="179" spans="1:15" s="64" customFormat="1" ht="26.25">
      <c r="A179" s="67"/>
      <c r="B179" s="125" t="s">
        <v>1174</v>
      </c>
      <c r="C179" s="77" t="s">
        <v>639</v>
      </c>
      <c r="D179" s="78" t="s">
        <v>644</v>
      </c>
      <c r="E179" s="78" t="s">
        <v>1175</v>
      </c>
      <c r="F179" s="77"/>
      <c r="G179" s="79">
        <f>G180</f>
        <v>3639100</v>
      </c>
      <c r="H179" s="79">
        <f>H180</f>
        <v>0</v>
      </c>
      <c r="I179" s="79">
        <f t="shared" si="10"/>
        <v>3639100</v>
      </c>
      <c r="J179" s="79">
        <f>J180</f>
        <v>3639100</v>
      </c>
      <c r="K179" s="79">
        <f>K180</f>
        <v>0</v>
      </c>
      <c r="L179" s="105">
        <f t="shared" si="9"/>
        <v>3639100</v>
      </c>
      <c r="M179" s="95"/>
      <c r="N179" s="95"/>
      <c r="O179" s="95"/>
    </row>
    <row r="180" spans="1:15" s="64" customFormat="1" ht="52.5">
      <c r="A180" s="67"/>
      <c r="B180" s="125" t="s">
        <v>1431</v>
      </c>
      <c r="C180" s="77" t="s">
        <v>639</v>
      </c>
      <c r="D180" s="78" t="s">
        <v>644</v>
      </c>
      <c r="E180" s="78" t="s">
        <v>1176</v>
      </c>
      <c r="F180" s="77"/>
      <c r="G180" s="79">
        <f>G182</f>
        <v>3639100</v>
      </c>
      <c r="H180" s="79">
        <f>H182</f>
        <v>0</v>
      </c>
      <c r="I180" s="79">
        <f t="shared" si="10"/>
        <v>3639100</v>
      </c>
      <c r="J180" s="79">
        <f>J182</f>
        <v>3639100</v>
      </c>
      <c r="K180" s="79">
        <f>K182</f>
        <v>0</v>
      </c>
      <c r="L180" s="105">
        <f t="shared" si="9"/>
        <v>3639100</v>
      </c>
      <c r="M180" s="95"/>
      <c r="N180" s="95"/>
      <c r="O180" s="95"/>
    </row>
    <row r="181" spans="1:15" s="64" customFormat="1" ht="26.25">
      <c r="A181" s="67"/>
      <c r="B181" s="125" t="s">
        <v>1177</v>
      </c>
      <c r="C181" s="77" t="s">
        <v>639</v>
      </c>
      <c r="D181" s="78" t="s">
        <v>644</v>
      </c>
      <c r="E181" s="78" t="s">
        <v>1178</v>
      </c>
      <c r="F181" s="77"/>
      <c r="G181" s="79">
        <f>G182</f>
        <v>3639100</v>
      </c>
      <c r="H181" s="79">
        <f>H182</f>
        <v>0</v>
      </c>
      <c r="I181" s="79">
        <f t="shared" si="10"/>
        <v>3639100</v>
      </c>
      <c r="J181" s="79">
        <f>J182</f>
        <v>3639100</v>
      </c>
      <c r="K181" s="79">
        <f>K182</f>
        <v>0</v>
      </c>
      <c r="L181" s="105">
        <f t="shared" si="9"/>
        <v>3639100</v>
      </c>
      <c r="M181" s="95"/>
      <c r="N181" s="95"/>
      <c r="O181" s="95"/>
    </row>
    <row r="182" spans="1:15" s="64" customFormat="1" ht="26.25">
      <c r="A182" s="67"/>
      <c r="B182" s="125" t="s">
        <v>1179</v>
      </c>
      <c r="C182" s="77" t="s">
        <v>639</v>
      </c>
      <c r="D182" s="78" t="s">
        <v>644</v>
      </c>
      <c r="E182" s="78" t="s">
        <v>1319</v>
      </c>
      <c r="F182" s="77"/>
      <c r="G182" s="79">
        <f>G183+G184+G185</f>
        <v>3639100</v>
      </c>
      <c r="H182" s="79">
        <f>H183+H184+H185</f>
        <v>0</v>
      </c>
      <c r="I182" s="79">
        <f t="shared" si="10"/>
        <v>3639100</v>
      </c>
      <c r="J182" s="79">
        <f>J183+J184+J185</f>
        <v>3639100</v>
      </c>
      <c r="K182" s="79">
        <f>K183+K184+K185</f>
        <v>0</v>
      </c>
      <c r="L182" s="105">
        <f t="shared" si="9"/>
        <v>3639100</v>
      </c>
      <c r="M182" s="95"/>
      <c r="N182" s="95"/>
      <c r="O182" s="95"/>
    </row>
    <row r="183" spans="1:15" ht="52.5">
      <c r="A183" s="80"/>
      <c r="B183" s="125" t="s">
        <v>765</v>
      </c>
      <c r="C183" s="77" t="s">
        <v>639</v>
      </c>
      <c r="D183" s="78" t="s">
        <v>644</v>
      </c>
      <c r="E183" s="78" t="s">
        <v>1319</v>
      </c>
      <c r="F183" s="77" t="s">
        <v>733</v>
      </c>
      <c r="G183" s="79">
        <f>2795000+844100</f>
        <v>3639100</v>
      </c>
      <c r="H183" s="79">
        <v>0</v>
      </c>
      <c r="I183" s="79">
        <f t="shared" si="10"/>
        <v>3639100</v>
      </c>
      <c r="J183" s="79">
        <f>2795000+844100</f>
        <v>3639100</v>
      </c>
      <c r="K183" s="79">
        <v>0</v>
      </c>
      <c r="L183" s="105">
        <f t="shared" si="9"/>
        <v>3639100</v>
      </c>
      <c r="M183" s="95"/>
      <c r="N183" s="95"/>
      <c r="O183" s="95"/>
    </row>
    <row r="184" spans="1:15" ht="26.25" hidden="1">
      <c r="A184" s="80"/>
      <c r="B184" s="125" t="s">
        <v>766</v>
      </c>
      <c r="C184" s="77" t="s">
        <v>639</v>
      </c>
      <c r="D184" s="78" t="s">
        <v>644</v>
      </c>
      <c r="E184" s="78" t="s">
        <v>1319</v>
      </c>
      <c r="F184" s="77" t="s">
        <v>971</v>
      </c>
      <c r="G184" s="79">
        <v>0</v>
      </c>
      <c r="H184" s="79">
        <v>0</v>
      </c>
      <c r="I184" s="79">
        <f t="shared" si="10"/>
        <v>0</v>
      </c>
      <c r="J184" s="79">
        <v>0</v>
      </c>
      <c r="K184" s="79">
        <v>0</v>
      </c>
      <c r="L184" s="105">
        <f t="shared" si="9"/>
        <v>0</v>
      </c>
      <c r="M184" s="95"/>
      <c r="N184" s="95"/>
      <c r="O184" s="95"/>
    </row>
    <row r="185" spans="1:15" ht="12.75" hidden="1">
      <c r="A185" s="80"/>
      <c r="B185" s="88" t="s">
        <v>769</v>
      </c>
      <c r="C185" s="77" t="s">
        <v>639</v>
      </c>
      <c r="D185" s="78" t="s">
        <v>644</v>
      </c>
      <c r="E185" s="78" t="s">
        <v>1319</v>
      </c>
      <c r="F185" s="77" t="s">
        <v>967</v>
      </c>
      <c r="G185" s="79">
        <v>0</v>
      </c>
      <c r="H185" s="79">
        <v>0</v>
      </c>
      <c r="I185" s="79">
        <f t="shared" si="10"/>
        <v>0</v>
      </c>
      <c r="J185" s="79">
        <v>0</v>
      </c>
      <c r="K185" s="79">
        <v>0</v>
      </c>
      <c r="L185" s="105">
        <f t="shared" si="9"/>
        <v>0</v>
      </c>
      <c r="M185" s="95"/>
      <c r="N185" s="95"/>
      <c r="O185" s="95"/>
    </row>
    <row r="186" spans="1:15" ht="26.25" hidden="1">
      <c r="A186" s="80"/>
      <c r="B186" s="125" t="s">
        <v>1112</v>
      </c>
      <c r="C186" s="77" t="s">
        <v>639</v>
      </c>
      <c r="D186" s="78" t="s">
        <v>644</v>
      </c>
      <c r="E186" s="78" t="s">
        <v>1101</v>
      </c>
      <c r="F186" s="77"/>
      <c r="G186" s="79">
        <f>G187</f>
        <v>0</v>
      </c>
      <c r="H186" s="79">
        <f>H187</f>
        <v>0</v>
      </c>
      <c r="I186" s="79">
        <f t="shared" si="10"/>
        <v>0</v>
      </c>
      <c r="J186" s="79">
        <f>J187</f>
        <v>0</v>
      </c>
      <c r="K186" s="79">
        <f>K187</f>
        <v>0</v>
      </c>
      <c r="L186" s="105">
        <f t="shared" si="9"/>
        <v>0</v>
      </c>
      <c r="M186" s="95"/>
      <c r="N186" s="95"/>
      <c r="O186" s="95"/>
    </row>
    <row r="187" spans="1:15" ht="26.25" hidden="1">
      <c r="A187" s="80"/>
      <c r="B187" s="125" t="s">
        <v>1136</v>
      </c>
      <c r="C187" s="77" t="s">
        <v>639</v>
      </c>
      <c r="D187" s="78" t="s">
        <v>644</v>
      </c>
      <c r="E187" s="78" t="s">
        <v>1100</v>
      </c>
      <c r="F187" s="77"/>
      <c r="G187" s="79">
        <f>G188+G189+G190</f>
        <v>0</v>
      </c>
      <c r="H187" s="79">
        <f>H188+H189+H190</f>
        <v>0</v>
      </c>
      <c r="I187" s="79">
        <f t="shared" si="10"/>
        <v>0</v>
      </c>
      <c r="J187" s="79">
        <f>J188+J189+J190</f>
        <v>0</v>
      </c>
      <c r="K187" s="79">
        <f>K188+K189+K190</f>
        <v>0</v>
      </c>
      <c r="L187" s="105">
        <f t="shared" si="9"/>
        <v>0</v>
      </c>
      <c r="M187" s="95"/>
      <c r="N187" s="95"/>
      <c r="O187" s="95"/>
    </row>
    <row r="188" spans="1:15" ht="52.5" hidden="1">
      <c r="A188" s="80"/>
      <c r="B188" s="125" t="s">
        <v>765</v>
      </c>
      <c r="C188" s="77" t="s">
        <v>639</v>
      </c>
      <c r="D188" s="78" t="s">
        <v>644</v>
      </c>
      <c r="E188" s="78" t="s">
        <v>1100</v>
      </c>
      <c r="F188" s="77" t="s">
        <v>733</v>
      </c>
      <c r="G188" s="79">
        <v>0</v>
      </c>
      <c r="H188" s="79">
        <v>0</v>
      </c>
      <c r="I188" s="79">
        <f t="shared" si="10"/>
        <v>0</v>
      </c>
      <c r="J188" s="79">
        <v>0</v>
      </c>
      <c r="K188" s="79">
        <v>0</v>
      </c>
      <c r="L188" s="105">
        <f t="shared" si="9"/>
        <v>0</v>
      </c>
      <c r="M188" s="95"/>
      <c r="N188" s="95"/>
      <c r="O188" s="95"/>
    </row>
    <row r="189" spans="1:15" ht="26.25" hidden="1">
      <c r="A189" s="80"/>
      <c r="B189" s="125" t="s">
        <v>766</v>
      </c>
      <c r="C189" s="77" t="s">
        <v>639</v>
      </c>
      <c r="D189" s="78" t="s">
        <v>644</v>
      </c>
      <c r="E189" s="78" t="s">
        <v>1100</v>
      </c>
      <c r="F189" s="77" t="s">
        <v>971</v>
      </c>
      <c r="G189" s="79">
        <v>0</v>
      </c>
      <c r="H189" s="79">
        <v>0</v>
      </c>
      <c r="I189" s="79">
        <f t="shared" si="10"/>
        <v>0</v>
      </c>
      <c r="J189" s="79">
        <v>0</v>
      </c>
      <c r="K189" s="79">
        <v>0</v>
      </c>
      <c r="L189" s="105">
        <f t="shared" si="9"/>
        <v>0</v>
      </c>
      <c r="M189" s="95"/>
      <c r="N189" s="95"/>
      <c r="O189" s="95"/>
    </row>
    <row r="190" spans="1:15" ht="12.75" hidden="1">
      <c r="A190" s="80"/>
      <c r="B190" s="125" t="s">
        <v>769</v>
      </c>
      <c r="C190" s="77" t="s">
        <v>639</v>
      </c>
      <c r="D190" s="78" t="s">
        <v>644</v>
      </c>
      <c r="E190" s="78" t="s">
        <v>1100</v>
      </c>
      <c r="F190" s="77" t="s">
        <v>967</v>
      </c>
      <c r="G190" s="79">
        <v>0</v>
      </c>
      <c r="H190" s="79">
        <v>0</v>
      </c>
      <c r="I190" s="79">
        <f t="shared" si="10"/>
        <v>0</v>
      </c>
      <c r="J190" s="79">
        <v>0</v>
      </c>
      <c r="K190" s="79">
        <v>0</v>
      </c>
      <c r="L190" s="105">
        <f t="shared" si="9"/>
        <v>0</v>
      </c>
      <c r="M190" s="95"/>
      <c r="N190" s="95"/>
      <c r="O190" s="95"/>
    </row>
    <row r="191" spans="1:15" ht="22.5" hidden="1">
      <c r="A191" s="80"/>
      <c r="B191" s="121" t="s">
        <v>1027</v>
      </c>
      <c r="C191" s="117" t="s">
        <v>639</v>
      </c>
      <c r="D191" s="122">
        <v>14</v>
      </c>
      <c r="E191" s="122"/>
      <c r="F191" s="117"/>
      <c r="G191" s="123">
        <f aca="true" t="shared" si="11" ref="G191:H195">G192</f>
        <v>0</v>
      </c>
      <c r="H191" s="123">
        <f t="shared" si="11"/>
        <v>0</v>
      </c>
      <c r="I191" s="123">
        <f t="shared" si="10"/>
        <v>0</v>
      </c>
      <c r="J191" s="123">
        <f aca="true" t="shared" si="12" ref="J191:K195">J192</f>
        <v>0</v>
      </c>
      <c r="K191" s="123">
        <f t="shared" si="12"/>
        <v>0</v>
      </c>
      <c r="L191" s="105">
        <f t="shared" si="9"/>
        <v>0</v>
      </c>
      <c r="M191" s="95"/>
      <c r="N191" s="95"/>
      <c r="O191" s="95"/>
    </row>
    <row r="192" spans="1:15" ht="36" hidden="1">
      <c r="A192" s="80"/>
      <c r="B192" s="88" t="s">
        <v>1320</v>
      </c>
      <c r="C192" s="77" t="s">
        <v>639</v>
      </c>
      <c r="D192" s="78">
        <v>14</v>
      </c>
      <c r="E192" s="78" t="s">
        <v>1321</v>
      </c>
      <c r="F192" s="77"/>
      <c r="G192" s="79">
        <f t="shared" si="11"/>
        <v>0</v>
      </c>
      <c r="H192" s="79">
        <f t="shared" si="11"/>
        <v>0</v>
      </c>
      <c r="I192" s="79">
        <f t="shared" si="10"/>
        <v>0</v>
      </c>
      <c r="J192" s="79">
        <f t="shared" si="12"/>
        <v>0</v>
      </c>
      <c r="K192" s="79">
        <f t="shared" si="12"/>
        <v>0</v>
      </c>
      <c r="L192" s="71">
        <f t="shared" si="9"/>
        <v>0</v>
      </c>
      <c r="M192" s="95"/>
      <c r="N192" s="95"/>
      <c r="O192" s="95"/>
    </row>
    <row r="193" spans="1:15" ht="12.75" hidden="1">
      <c r="A193" s="80"/>
      <c r="B193" s="88" t="s">
        <v>1322</v>
      </c>
      <c r="C193" s="77" t="s">
        <v>639</v>
      </c>
      <c r="D193" s="78">
        <v>14</v>
      </c>
      <c r="E193" s="78" t="s">
        <v>1323</v>
      </c>
      <c r="F193" s="77"/>
      <c r="G193" s="79">
        <f t="shared" si="11"/>
        <v>0</v>
      </c>
      <c r="H193" s="79">
        <f t="shared" si="11"/>
        <v>0</v>
      </c>
      <c r="I193" s="79">
        <f t="shared" si="10"/>
        <v>0</v>
      </c>
      <c r="J193" s="79">
        <f t="shared" si="12"/>
        <v>0</v>
      </c>
      <c r="K193" s="79">
        <f t="shared" si="12"/>
        <v>0</v>
      </c>
      <c r="L193" s="105">
        <f t="shared" si="9"/>
        <v>0</v>
      </c>
      <c r="M193" s="95"/>
      <c r="N193" s="95"/>
      <c r="O193" s="95"/>
    </row>
    <row r="194" spans="2:15" ht="12.75" hidden="1">
      <c r="B194" s="88" t="s">
        <v>1324</v>
      </c>
      <c r="C194" s="77" t="s">
        <v>639</v>
      </c>
      <c r="D194" s="78">
        <v>14</v>
      </c>
      <c r="E194" s="78" t="s">
        <v>1325</v>
      </c>
      <c r="F194" s="77"/>
      <c r="G194" s="79">
        <f t="shared" si="11"/>
        <v>0</v>
      </c>
      <c r="H194" s="79">
        <f t="shared" si="11"/>
        <v>0</v>
      </c>
      <c r="I194" s="79">
        <f t="shared" si="10"/>
        <v>0</v>
      </c>
      <c r="J194" s="79">
        <f t="shared" si="12"/>
        <v>0</v>
      </c>
      <c r="K194" s="79">
        <f t="shared" si="12"/>
        <v>0</v>
      </c>
      <c r="L194" s="105">
        <f t="shared" si="9"/>
        <v>0</v>
      </c>
      <c r="M194" s="95"/>
      <c r="N194" s="95"/>
      <c r="O194" s="95"/>
    </row>
    <row r="195" spans="2:15" s="64" customFormat="1" ht="60" hidden="1">
      <c r="B195" s="90" t="s">
        <v>1326</v>
      </c>
      <c r="C195" s="77" t="s">
        <v>639</v>
      </c>
      <c r="D195" s="78">
        <v>14</v>
      </c>
      <c r="E195" s="78" t="s">
        <v>1327</v>
      </c>
      <c r="F195" s="77"/>
      <c r="G195" s="79">
        <f t="shared" si="11"/>
        <v>0</v>
      </c>
      <c r="H195" s="79">
        <f t="shared" si="11"/>
        <v>0</v>
      </c>
      <c r="I195" s="79">
        <f t="shared" si="10"/>
        <v>0</v>
      </c>
      <c r="J195" s="79">
        <f t="shared" si="12"/>
        <v>0</v>
      </c>
      <c r="K195" s="79">
        <f t="shared" si="12"/>
        <v>0</v>
      </c>
      <c r="L195" s="105">
        <f t="shared" si="9"/>
        <v>0</v>
      </c>
      <c r="M195" s="95"/>
      <c r="N195" s="95"/>
      <c r="O195" s="95"/>
    </row>
    <row r="196" spans="2:15" s="64" customFormat="1" ht="24" hidden="1">
      <c r="B196" s="88" t="s">
        <v>766</v>
      </c>
      <c r="C196" s="77" t="s">
        <v>639</v>
      </c>
      <c r="D196" s="78">
        <v>14</v>
      </c>
      <c r="E196" s="78" t="s">
        <v>1327</v>
      </c>
      <c r="F196" s="77" t="s">
        <v>971</v>
      </c>
      <c r="G196" s="79">
        <v>0</v>
      </c>
      <c r="H196" s="79">
        <v>0</v>
      </c>
      <c r="I196" s="79">
        <f aca="true" t="shared" si="13" ref="I196:I227">G196+H196</f>
        <v>0</v>
      </c>
      <c r="J196" s="79">
        <v>0</v>
      </c>
      <c r="K196" s="79">
        <v>0</v>
      </c>
      <c r="L196" s="105">
        <f t="shared" si="9"/>
        <v>0</v>
      </c>
      <c r="M196" s="95"/>
      <c r="N196" s="95"/>
      <c r="O196" s="95"/>
    </row>
    <row r="197" spans="2:15" s="64" customFormat="1" ht="12.75">
      <c r="B197" s="124" t="s">
        <v>956</v>
      </c>
      <c r="C197" s="117" t="s">
        <v>640</v>
      </c>
      <c r="D197" s="122"/>
      <c r="E197" s="122"/>
      <c r="F197" s="117"/>
      <c r="G197" s="123">
        <f>G198+G233+G246+G227</f>
        <v>9966200</v>
      </c>
      <c r="H197" s="123">
        <f>H198+H233+H246+H227</f>
        <v>0</v>
      </c>
      <c r="I197" s="123">
        <f t="shared" si="13"/>
        <v>9966200</v>
      </c>
      <c r="J197" s="123">
        <f>J198+J233+J246+J227</f>
        <v>51779600</v>
      </c>
      <c r="K197" s="123">
        <f>K198+K233+K246+K227</f>
        <v>0</v>
      </c>
      <c r="L197" s="105">
        <f t="shared" si="9"/>
        <v>51779600</v>
      </c>
      <c r="M197" s="95"/>
      <c r="N197" s="95"/>
      <c r="O197" s="95"/>
    </row>
    <row r="198" spans="2:15" ht="12.75">
      <c r="B198" s="124" t="s">
        <v>462</v>
      </c>
      <c r="C198" s="117" t="s">
        <v>640</v>
      </c>
      <c r="D198" s="122" t="s">
        <v>646</v>
      </c>
      <c r="E198" s="122"/>
      <c r="F198" s="117"/>
      <c r="G198" s="123">
        <f>G208+G219+G200</f>
        <v>1607100</v>
      </c>
      <c r="H198" s="123">
        <f>H208+H219+H200</f>
        <v>0</v>
      </c>
      <c r="I198" s="123">
        <f t="shared" si="13"/>
        <v>1607100</v>
      </c>
      <c r="J198" s="123">
        <f>J208+J219+J200</f>
        <v>1607100</v>
      </c>
      <c r="K198" s="123">
        <f>K208+K219+K200</f>
        <v>0</v>
      </c>
      <c r="L198" s="105">
        <f t="shared" si="9"/>
        <v>1607100</v>
      </c>
      <c r="M198" s="95"/>
      <c r="N198" s="95"/>
      <c r="O198" s="95"/>
    </row>
    <row r="199" spans="2:15" ht="39">
      <c r="B199" s="125" t="s">
        <v>1180</v>
      </c>
      <c r="C199" s="77" t="s">
        <v>640</v>
      </c>
      <c r="D199" s="78" t="s">
        <v>646</v>
      </c>
      <c r="E199" s="78" t="s">
        <v>1181</v>
      </c>
      <c r="F199" s="77"/>
      <c r="G199" s="79">
        <f>G200</f>
        <v>1607100</v>
      </c>
      <c r="H199" s="79">
        <f>H200</f>
        <v>0</v>
      </c>
      <c r="I199" s="79">
        <f t="shared" si="13"/>
        <v>1607100</v>
      </c>
      <c r="J199" s="79">
        <f>J200</f>
        <v>1607100</v>
      </c>
      <c r="K199" s="79">
        <f>K200</f>
        <v>0</v>
      </c>
      <c r="L199" s="105">
        <f t="shared" si="9"/>
        <v>1607100</v>
      </c>
      <c r="M199" s="95"/>
      <c r="N199" s="95"/>
      <c r="O199" s="95"/>
    </row>
    <row r="200" spans="2:15" ht="26.25">
      <c r="B200" s="125" t="s">
        <v>1182</v>
      </c>
      <c r="C200" s="77" t="s">
        <v>640</v>
      </c>
      <c r="D200" s="78" t="s">
        <v>646</v>
      </c>
      <c r="E200" s="78" t="s">
        <v>1183</v>
      </c>
      <c r="F200" s="77"/>
      <c r="G200" s="79">
        <f>G201+G205</f>
        <v>1607100</v>
      </c>
      <c r="H200" s="79">
        <f>H201+H205</f>
        <v>0</v>
      </c>
      <c r="I200" s="79">
        <f t="shared" si="13"/>
        <v>1607100</v>
      </c>
      <c r="J200" s="79">
        <f>J201+J205</f>
        <v>1607100</v>
      </c>
      <c r="K200" s="79">
        <f>K201+K205</f>
        <v>0</v>
      </c>
      <c r="L200" s="105">
        <f t="shared" si="9"/>
        <v>1607100</v>
      </c>
      <c r="M200" s="95"/>
      <c r="N200" s="95"/>
      <c r="O200" s="95"/>
    </row>
    <row r="201" spans="2:15" ht="26.25">
      <c r="B201" s="125" t="s">
        <v>1184</v>
      </c>
      <c r="C201" s="77" t="s">
        <v>640</v>
      </c>
      <c r="D201" s="78" t="s">
        <v>646</v>
      </c>
      <c r="E201" s="78" t="s">
        <v>1185</v>
      </c>
      <c r="F201" s="77"/>
      <c r="G201" s="79">
        <f>G202</f>
        <v>391500</v>
      </c>
      <c r="H201" s="79">
        <f>H202</f>
        <v>0</v>
      </c>
      <c r="I201" s="79">
        <f t="shared" si="13"/>
        <v>391500</v>
      </c>
      <c r="J201" s="79">
        <f>J202</f>
        <v>391500</v>
      </c>
      <c r="K201" s="79">
        <f>K202</f>
        <v>0</v>
      </c>
      <c r="L201" s="105">
        <f t="shared" si="9"/>
        <v>391500</v>
      </c>
      <c r="M201" s="95"/>
      <c r="N201" s="95"/>
      <c r="O201" s="95"/>
    </row>
    <row r="202" spans="2:15" ht="26.25">
      <c r="B202" s="125" t="s">
        <v>1302</v>
      </c>
      <c r="C202" s="77" t="s">
        <v>640</v>
      </c>
      <c r="D202" s="78" t="s">
        <v>646</v>
      </c>
      <c r="E202" s="78" t="s">
        <v>1187</v>
      </c>
      <c r="F202" s="77"/>
      <c r="G202" s="79">
        <f>G203+G204</f>
        <v>391500</v>
      </c>
      <c r="H202" s="79">
        <f>H203+H204</f>
        <v>0</v>
      </c>
      <c r="I202" s="79">
        <f t="shared" si="13"/>
        <v>391500</v>
      </c>
      <c r="J202" s="79">
        <f>J203+J204</f>
        <v>391500</v>
      </c>
      <c r="K202" s="79">
        <f>K203+K204</f>
        <v>0</v>
      </c>
      <c r="L202" s="105">
        <f t="shared" si="9"/>
        <v>391500</v>
      </c>
      <c r="M202" s="95"/>
      <c r="N202" s="95"/>
      <c r="O202" s="95"/>
    </row>
    <row r="203" spans="2:15" s="64" customFormat="1" ht="52.5">
      <c r="B203" s="125" t="s">
        <v>765</v>
      </c>
      <c r="C203" s="77" t="s">
        <v>640</v>
      </c>
      <c r="D203" s="78" t="s">
        <v>646</v>
      </c>
      <c r="E203" s="78" t="s">
        <v>1187</v>
      </c>
      <c r="F203" s="77" t="s">
        <v>733</v>
      </c>
      <c r="G203" s="79">
        <f>25500+7700</f>
        <v>33200</v>
      </c>
      <c r="H203" s="79">
        <v>0</v>
      </c>
      <c r="I203" s="79">
        <f t="shared" si="13"/>
        <v>33200</v>
      </c>
      <c r="J203" s="79">
        <f>25500+7700</f>
        <v>33200</v>
      </c>
      <c r="K203" s="79">
        <v>0</v>
      </c>
      <c r="L203" s="105">
        <f t="shared" si="9"/>
        <v>33200</v>
      </c>
      <c r="M203" s="95"/>
      <c r="N203" s="95"/>
      <c r="O203" s="95"/>
    </row>
    <row r="204" spans="2:15" s="64" customFormat="1" ht="26.25">
      <c r="B204" s="125" t="s">
        <v>766</v>
      </c>
      <c r="C204" s="77" t="s">
        <v>640</v>
      </c>
      <c r="D204" s="78" t="s">
        <v>646</v>
      </c>
      <c r="E204" s="78" t="s">
        <v>1187</v>
      </c>
      <c r="F204" s="77" t="s">
        <v>971</v>
      </c>
      <c r="G204" s="79">
        <v>358300</v>
      </c>
      <c r="H204" s="79">
        <v>0</v>
      </c>
      <c r="I204" s="79">
        <f t="shared" si="13"/>
        <v>358300</v>
      </c>
      <c r="J204" s="79">
        <v>358300</v>
      </c>
      <c r="K204" s="79">
        <v>0</v>
      </c>
      <c r="L204" s="105">
        <f t="shared" si="9"/>
        <v>358300</v>
      </c>
      <c r="M204" s="95"/>
      <c r="N204" s="95"/>
      <c r="O204" s="95"/>
    </row>
    <row r="205" spans="2:15" ht="26.25">
      <c r="B205" s="125" t="s">
        <v>1188</v>
      </c>
      <c r="C205" s="77" t="s">
        <v>640</v>
      </c>
      <c r="D205" s="78" t="s">
        <v>646</v>
      </c>
      <c r="E205" s="78" t="s">
        <v>1189</v>
      </c>
      <c r="F205" s="77"/>
      <c r="G205" s="79">
        <f>G206</f>
        <v>1215600</v>
      </c>
      <c r="H205" s="79">
        <f>H206</f>
        <v>0</v>
      </c>
      <c r="I205" s="79">
        <f t="shared" si="13"/>
        <v>1215600</v>
      </c>
      <c r="J205" s="79">
        <f>J206</f>
        <v>1215600</v>
      </c>
      <c r="K205" s="79">
        <f>K206</f>
        <v>0</v>
      </c>
      <c r="L205" s="105">
        <f t="shared" si="9"/>
        <v>1215600</v>
      </c>
      <c r="M205" s="95"/>
      <c r="N205" s="95"/>
      <c r="O205" s="95"/>
    </row>
    <row r="206" spans="2:15" ht="78.75">
      <c r="B206" s="126" t="s">
        <v>825</v>
      </c>
      <c r="C206" s="77" t="s">
        <v>640</v>
      </c>
      <c r="D206" s="78" t="s">
        <v>646</v>
      </c>
      <c r="E206" s="78" t="s">
        <v>1190</v>
      </c>
      <c r="F206" s="77"/>
      <c r="G206" s="79">
        <f>G207</f>
        <v>1215600</v>
      </c>
      <c r="H206" s="79">
        <f>H207</f>
        <v>0</v>
      </c>
      <c r="I206" s="79">
        <f t="shared" si="13"/>
        <v>1215600</v>
      </c>
      <c r="J206" s="79">
        <f>J207</f>
        <v>1215600</v>
      </c>
      <c r="K206" s="79">
        <f>K207</f>
        <v>0</v>
      </c>
      <c r="L206" s="105">
        <f aca="true" t="shared" si="14" ref="L206:L267">J206+K206</f>
        <v>1215600</v>
      </c>
      <c r="M206" s="95"/>
      <c r="N206" s="95"/>
      <c r="O206" s="95"/>
    </row>
    <row r="207" spans="2:15" ht="26.25">
      <c r="B207" s="125" t="s">
        <v>766</v>
      </c>
      <c r="C207" s="77" t="s">
        <v>640</v>
      </c>
      <c r="D207" s="78" t="s">
        <v>646</v>
      </c>
      <c r="E207" s="78" t="s">
        <v>1190</v>
      </c>
      <c r="F207" s="77" t="s">
        <v>971</v>
      </c>
      <c r="G207" s="79">
        <f>283800+253200+678600</f>
        <v>1215600</v>
      </c>
      <c r="H207" s="79">
        <v>0</v>
      </c>
      <c r="I207" s="79">
        <f t="shared" si="13"/>
        <v>1215600</v>
      </c>
      <c r="J207" s="79">
        <f>283800+253200+678600</f>
        <v>1215600</v>
      </c>
      <c r="K207" s="79">
        <v>0</v>
      </c>
      <c r="L207" s="105">
        <f t="shared" si="14"/>
        <v>1215600</v>
      </c>
      <c r="M207" s="95"/>
      <c r="N207" s="95"/>
      <c r="O207" s="95"/>
    </row>
    <row r="208" spans="2:15" ht="26.25" hidden="1">
      <c r="B208" s="125" t="s">
        <v>1068</v>
      </c>
      <c r="C208" s="77" t="s">
        <v>640</v>
      </c>
      <c r="D208" s="78" t="s">
        <v>646</v>
      </c>
      <c r="E208" s="78" t="s">
        <v>741</v>
      </c>
      <c r="F208" s="77"/>
      <c r="G208" s="79">
        <f>G209+G212+G214+G217</f>
        <v>0</v>
      </c>
      <c r="H208" s="79">
        <f>H209+H212+H214+H217</f>
        <v>0</v>
      </c>
      <c r="I208" s="79">
        <f t="shared" si="13"/>
        <v>0</v>
      </c>
      <c r="J208" s="79">
        <f>J209+J212+J214+J217</f>
        <v>0</v>
      </c>
      <c r="K208" s="79">
        <f>K209+K212+K214+K217</f>
        <v>0</v>
      </c>
      <c r="L208" s="105">
        <f t="shared" si="14"/>
        <v>0</v>
      </c>
      <c r="M208" s="95"/>
      <c r="N208" s="95"/>
      <c r="O208" s="95"/>
    </row>
    <row r="209" spans="2:15" ht="26.25" hidden="1">
      <c r="B209" s="125" t="s">
        <v>824</v>
      </c>
      <c r="C209" s="77" t="s">
        <v>640</v>
      </c>
      <c r="D209" s="78" t="s">
        <v>646</v>
      </c>
      <c r="E209" s="78" t="s">
        <v>678</v>
      </c>
      <c r="F209" s="77"/>
      <c r="G209" s="79">
        <f>G210+G211</f>
        <v>0</v>
      </c>
      <c r="H209" s="79">
        <f>H210+H211</f>
        <v>0</v>
      </c>
      <c r="I209" s="79">
        <f t="shared" si="13"/>
        <v>0</v>
      </c>
      <c r="J209" s="79">
        <f>J210+J211</f>
        <v>0</v>
      </c>
      <c r="K209" s="79">
        <f>K210+K211</f>
        <v>0</v>
      </c>
      <c r="L209" s="105">
        <f t="shared" si="14"/>
        <v>0</v>
      </c>
      <c r="M209" s="95"/>
      <c r="N209" s="95"/>
      <c r="O209" s="95"/>
    </row>
    <row r="210" spans="2:15" ht="26.25" hidden="1">
      <c r="B210" s="125" t="s">
        <v>766</v>
      </c>
      <c r="C210" s="77" t="s">
        <v>640</v>
      </c>
      <c r="D210" s="78" t="s">
        <v>646</v>
      </c>
      <c r="E210" s="78" t="s">
        <v>678</v>
      </c>
      <c r="F210" s="77">
        <v>200</v>
      </c>
      <c r="G210" s="79"/>
      <c r="H210" s="79"/>
      <c r="I210" s="79">
        <f t="shared" si="13"/>
        <v>0</v>
      </c>
      <c r="J210" s="79"/>
      <c r="K210" s="79"/>
      <c r="L210" s="105">
        <f t="shared" si="14"/>
        <v>0</v>
      </c>
      <c r="M210" s="95"/>
      <c r="N210" s="95"/>
      <c r="O210" s="95"/>
    </row>
    <row r="211" spans="2:15" ht="12.75" hidden="1">
      <c r="B211" s="125" t="s">
        <v>771</v>
      </c>
      <c r="C211" s="77" t="s">
        <v>640</v>
      </c>
      <c r="D211" s="78" t="s">
        <v>646</v>
      </c>
      <c r="E211" s="78" t="s">
        <v>678</v>
      </c>
      <c r="F211" s="77" t="s">
        <v>997</v>
      </c>
      <c r="G211" s="79"/>
      <c r="H211" s="79"/>
      <c r="I211" s="79">
        <f t="shared" si="13"/>
        <v>0</v>
      </c>
      <c r="J211" s="79"/>
      <c r="K211" s="79"/>
      <c r="L211" s="105">
        <f t="shared" si="14"/>
        <v>0</v>
      </c>
      <c r="M211" s="95"/>
      <c r="N211" s="95"/>
      <c r="O211" s="95"/>
    </row>
    <row r="212" spans="2:15" ht="78.75" hidden="1">
      <c r="B212" s="126" t="s">
        <v>825</v>
      </c>
      <c r="C212" s="77" t="s">
        <v>640</v>
      </c>
      <c r="D212" s="78" t="s">
        <v>646</v>
      </c>
      <c r="E212" s="78" t="s">
        <v>679</v>
      </c>
      <c r="F212" s="77"/>
      <c r="G212" s="79">
        <f>G213</f>
        <v>0</v>
      </c>
      <c r="H212" s="79">
        <f>H213</f>
        <v>0</v>
      </c>
      <c r="I212" s="79">
        <f t="shared" si="13"/>
        <v>0</v>
      </c>
      <c r="J212" s="79">
        <f>J213</f>
        <v>0</v>
      </c>
      <c r="K212" s="79">
        <f>K213</f>
        <v>0</v>
      </c>
      <c r="L212" s="105">
        <f t="shared" si="14"/>
        <v>0</v>
      </c>
      <c r="M212" s="95"/>
      <c r="N212" s="95"/>
      <c r="O212" s="95"/>
    </row>
    <row r="213" spans="2:15" ht="26.25" hidden="1">
      <c r="B213" s="125" t="s">
        <v>766</v>
      </c>
      <c r="C213" s="77" t="s">
        <v>640</v>
      </c>
      <c r="D213" s="78" t="s">
        <v>646</v>
      </c>
      <c r="E213" s="78" t="s">
        <v>679</v>
      </c>
      <c r="F213" s="77">
        <v>200</v>
      </c>
      <c r="G213" s="79">
        <v>0</v>
      </c>
      <c r="H213" s="79">
        <v>0</v>
      </c>
      <c r="I213" s="79">
        <f t="shared" si="13"/>
        <v>0</v>
      </c>
      <c r="J213" s="79">
        <v>0</v>
      </c>
      <c r="K213" s="79">
        <v>0</v>
      </c>
      <c r="L213" s="105">
        <f t="shared" si="14"/>
        <v>0</v>
      </c>
      <c r="M213" s="95"/>
      <c r="N213" s="95"/>
      <c r="O213" s="95"/>
    </row>
    <row r="214" spans="2:15" ht="26.25" hidden="1">
      <c r="B214" s="125" t="s">
        <v>826</v>
      </c>
      <c r="C214" s="77" t="s">
        <v>640</v>
      </c>
      <c r="D214" s="78" t="s">
        <v>646</v>
      </c>
      <c r="E214" s="78" t="s">
        <v>680</v>
      </c>
      <c r="F214" s="77"/>
      <c r="G214" s="79">
        <f>G216+G215</f>
        <v>0</v>
      </c>
      <c r="H214" s="79">
        <f>H216+H215</f>
        <v>0</v>
      </c>
      <c r="I214" s="79">
        <f t="shared" si="13"/>
        <v>0</v>
      </c>
      <c r="J214" s="79">
        <f>J216+J215</f>
        <v>0</v>
      </c>
      <c r="K214" s="79">
        <f>K216+K215</f>
        <v>0</v>
      </c>
      <c r="L214" s="105">
        <f t="shared" si="14"/>
        <v>0</v>
      </c>
      <c r="M214" s="95"/>
      <c r="N214" s="95"/>
      <c r="O214" s="95"/>
    </row>
    <row r="215" spans="2:15" ht="52.5" hidden="1">
      <c r="B215" s="125" t="s">
        <v>765</v>
      </c>
      <c r="C215" s="77" t="s">
        <v>640</v>
      </c>
      <c r="D215" s="78" t="s">
        <v>646</v>
      </c>
      <c r="E215" s="78" t="s">
        <v>680</v>
      </c>
      <c r="F215" s="77" t="s">
        <v>733</v>
      </c>
      <c r="G215" s="79">
        <v>0</v>
      </c>
      <c r="H215" s="79">
        <v>0</v>
      </c>
      <c r="I215" s="79">
        <f t="shared" si="13"/>
        <v>0</v>
      </c>
      <c r="J215" s="79">
        <v>0</v>
      </c>
      <c r="K215" s="79">
        <v>0</v>
      </c>
      <c r="L215" s="105">
        <f t="shared" si="14"/>
        <v>0</v>
      </c>
      <c r="M215" s="95"/>
      <c r="N215" s="95"/>
      <c r="O215" s="95"/>
    </row>
    <row r="216" spans="2:15" ht="26.25" hidden="1">
      <c r="B216" s="125" t="s">
        <v>766</v>
      </c>
      <c r="C216" s="77" t="s">
        <v>640</v>
      </c>
      <c r="D216" s="78" t="s">
        <v>646</v>
      </c>
      <c r="E216" s="78" t="s">
        <v>680</v>
      </c>
      <c r="F216" s="77">
        <v>200</v>
      </c>
      <c r="G216" s="79">
        <v>0</v>
      </c>
      <c r="H216" s="79">
        <v>0</v>
      </c>
      <c r="I216" s="79">
        <f t="shared" si="13"/>
        <v>0</v>
      </c>
      <c r="J216" s="79"/>
      <c r="K216" s="79"/>
      <c r="L216" s="105">
        <f t="shared" si="14"/>
        <v>0</v>
      </c>
      <c r="M216" s="95"/>
      <c r="N216" s="95"/>
      <c r="O216" s="95"/>
    </row>
    <row r="217" spans="2:15" ht="26.25" hidden="1">
      <c r="B217" s="125" t="s">
        <v>827</v>
      </c>
      <c r="C217" s="77" t="s">
        <v>640</v>
      </c>
      <c r="D217" s="78" t="s">
        <v>646</v>
      </c>
      <c r="E217" s="78" t="s">
        <v>681</v>
      </c>
      <c r="F217" s="77"/>
      <c r="G217" s="79">
        <f>G218</f>
        <v>0</v>
      </c>
      <c r="H217" s="79">
        <f>H218</f>
        <v>0</v>
      </c>
      <c r="I217" s="79">
        <f t="shared" si="13"/>
        <v>0</v>
      </c>
      <c r="J217" s="79">
        <f>J218</f>
        <v>0</v>
      </c>
      <c r="K217" s="79">
        <f>K218</f>
        <v>0</v>
      </c>
      <c r="L217" s="71">
        <f t="shared" si="14"/>
        <v>0</v>
      </c>
      <c r="M217" s="95"/>
      <c r="N217" s="95"/>
      <c r="O217" s="95"/>
    </row>
    <row r="218" spans="2:15" ht="26.25" hidden="1">
      <c r="B218" s="125" t="s">
        <v>766</v>
      </c>
      <c r="C218" s="77" t="s">
        <v>640</v>
      </c>
      <c r="D218" s="78" t="s">
        <v>646</v>
      </c>
      <c r="E218" s="78" t="s">
        <v>681</v>
      </c>
      <c r="F218" s="77">
        <v>200</v>
      </c>
      <c r="G218" s="79"/>
      <c r="H218" s="79">
        <v>0</v>
      </c>
      <c r="I218" s="79">
        <f t="shared" si="13"/>
        <v>0</v>
      </c>
      <c r="J218" s="79"/>
      <c r="K218" s="79"/>
      <c r="L218" s="71">
        <f t="shared" si="14"/>
        <v>0</v>
      </c>
      <c r="M218" s="95"/>
      <c r="N218" s="95"/>
      <c r="O218" s="95"/>
    </row>
    <row r="219" spans="2:15" ht="26.25" hidden="1">
      <c r="B219" s="125" t="s">
        <v>828</v>
      </c>
      <c r="C219" s="77" t="s">
        <v>640</v>
      </c>
      <c r="D219" s="78" t="s">
        <v>646</v>
      </c>
      <c r="E219" s="78" t="s">
        <v>781</v>
      </c>
      <c r="F219" s="77"/>
      <c r="G219" s="79">
        <f>G220</f>
        <v>0</v>
      </c>
      <c r="H219" s="79">
        <f>H220</f>
        <v>0</v>
      </c>
      <c r="I219" s="79">
        <f t="shared" si="13"/>
        <v>0</v>
      </c>
      <c r="J219" s="79">
        <f>J220</f>
        <v>0</v>
      </c>
      <c r="K219" s="79">
        <f>K220</f>
        <v>0</v>
      </c>
      <c r="L219" s="71">
        <f t="shared" si="14"/>
        <v>0</v>
      </c>
      <c r="M219" s="95"/>
      <c r="N219" s="95"/>
      <c r="O219" s="95"/>
    </row>
    <row r="220" spans="2:15" ht="26.25" hidden="1">
      <c r="B220" s="125" t="s">
        <v>829</v>
      </c>
      <c r="C220" s="77" t="s">
        <v>640</v>
      </c>
      <c r="D220" s="78" t="s">
        <v>646</v>
      </c>
      <c r="E220" s="78" t="s">
        <v>787</v>
      </c>
      <c r="F220" s="77"/>
      <c r="G220" s="79">
        <f>G221+G223</f>
        <v>0</v>
      </c>
      <c r="H220" s="79">
        <f>H221+H223</f>
        <v>0</v>
      </c>
      <c r="I220" s="79">
        <f t="shared" si="13"/>
        <v>0</v>
      </c>
      <c r="J220" s="79">
        <f>J221+J223</f>
        <v>0</v>
      </c>
      <c r="K220" s="79">
        <f>K221+K223</f>
        <v>0</v>
      </c>
      <c r="L220" s="71">
        <f t="shared" si="14"/>
        <v>0</v>
      </c>
      <c r="M220" s="95"/>
      <c r="N220" s="95"/>
      <c r="O220" s="95"/>
    </row>
    <row r="221" spans="2:15" s="64" customFormat="1" ht="26.25" hidden="1">
      <c r="B221" s="125" t="s">
        <v>830</v>
      </c>
      <c r="C221" s="77" t="s">
        <v>640</v>
      </c>
      <c r="D221" s="78" t="s">
        <v>646</v>
      </c>
      <c r="E221" s="78" t="s">
        <v>788</v>
      </c>
      <c r="F221" s="77"/>
      <c r="G221" s="79">
        <f>G222</f>
        <v>0</v>
      </c>
      <c r="H221" s="79">
        <f>H222</f>
        <v>0</v>
      </c>
      <c r="I221" s="79">
        <f t="shared" si="13"/>
        <v>0</v>
      </c>
      <c r="J221" s="79">
        <f>J222</f>
        <v>0</v>
      </c>
      <c r="K221" s="79">
        <f>K222</f>
        <v>0</v>
      </c>
      <c r="L221" s="71">
        <f>J221+K221</f>
        <v>0</v>
      </c>
      <c r="M221" s="95"/>
      <c r="N221" s="95"/>
      <c r="O221" s="95"/>
    </row>
    <row r="222" spans="2:15" s="64" customFormat="1" ht="52.5" hidden="1">
      <c r="B222" s="125" t="s">
        <v>765</v>
      </c>
      <c r="C222" s="77" t="s">
        <v>640</v>
      </c>
      <c r="D222" s="78" t="s">
        <v>646</v>
      </c>
      <c r="E222" s="78" t="s">
        <v>788</v>
      </c>
      <c r="F222" s="77">
        <v>100</v>
      </c>
      <c r="G222" s="79">
        <v>0</v>
      </c>
      <c r="H222" s="79">
        <v>0</v>
      </c>
      <c r="I222" s="79">
        <f t="shared" si="13"/>
        <v>0</v>
      </c>
      <c r="J222" s="79"/>
      <c r="K222" s="79"/>
      <c r="L222" s="71">
        <f t="shared" si="14"/>
        <v>0</v>
      </c>
      <c r="M222" s="95"/>
      <c r="N222" s="95"/>
      <c r="O222" s="95"/>
    </row>
    <row r="223" spans="2:15" s="64" customFormat="1" ht="26.25" hidden="1">
      <c r="B223" s="125" t="s">
        <v>831</v>
      </c>
      <c r="C223" s="77" t="s">
        <v>640</v>
      </c>
      <c r="D223" s="78" t="s">
        <v>646</v>
      </c>
      <c r="E223" s="78" t="s">
        <v>789</v>
      </c>
      <c r="F223" s="77"/>
      <c r="G223" s="79">
        <f>G224+G225+G226</f>
        <v>0</v>
      </c>
      <c r="H223" s="79">
        <f>H224+H225+H226</f>
        <v>0</v>
      </c>
      <c r="I223" s="79">
        <f t="shared" si="13"/>
        <v>0</v>
      </c>
      <c r="J223" s="79">
        <f>J224+J225+J226</f>
        <v>0</v>
      </c>
      <c r="K223" s="79">
        <f>K224+K225+K226</f>
        <v>0</v>
      </c>
      <c r="L223" s="71">
        <f t="shared" si="14"/>
        <v>0</v>
      </c>
      <c r="M223" s="95"/>
      <c r="N223" s="95"/>
      <c r="O223" s="95"/>
    </row>
    <row r="224" spans="2:15" s="64" customFormat="1" ht="52.5" hidden="1">
      <c r="B224" s="125" t="s">
        <v>765</v>
      </c>
      <c r="C224" s="77" t="s">
        <v>640</v>
      </c>
      <c r="D224" s="78" t="s">
        <v>646</v>
      </c>
      <c r="E224" s="78" t="s">
        <v>789</v>
      </c>
      <c r="F224" s="77">
        <v>100</v>
      </c>
      <c r="G224" s="79">
        <v>0</v>
      </c>
      <c r="H224" s="79">
        <v>0</v>
      </c>
      <c r="I224" s="79">
        <f t="shared" si="13"/>
        <v>0</v>
      </c>
      <c r="J224" s="79"/>
      <c r="K224" s="79"/>
      <c r="L224" s="71">
        <f t="shared" si="14"/>
        <v>0</v>
      </c>
      <c r="M224" s="95"/>
      <c r="N224" s="95"/>
      <c r="O224" s="95"/>
    </row>
    <row r="225" spans="2:15" ht="26.25" hidden="1">
      <c r="B225" s="125" t="s">
        <v>766</v>
      </c>
      <c r="C225" s="77" t="s">
        <v>640</v>
      </c>
      <c r="D225" s="78" t="s">
        <v>646</v>
      </c>
      <c r="E225" s="78" t="s">
        <v>789</v>
      </c>
      <c r="F225" s="77">
        <v>200</v>
      </c>
      <c r="G225" s="79">
        <v>0</v>
      </c>
      <c r="H225" s="79"/>
      <c r="I225" s="79">
        <f t="shared" si="13"/>
        <v>0</v>
      </c>
      <c r="J225" s="79"/>
      <c r="K225" s="79"/>
      <c r="L225" s="105">
        <f t="shared" si="14"/>
        <v>0</v>
      </c>
      <c r="M225" s="95"/>
      <c r="N225" s="95"/>
      <c r="O225" s="95"/>
    </row>
    <row r="226" spans="2:15" ht="12.75" hidden="1">
      <c r="B226" s="125" t="s">
        <v>769</v>
      </c>
      <c r="C226" s="77" t="s">
        <v>640</v>
      </c>
      <c r="D226" s="78" t="s">
        <v>646</v>
      </c>
      <c r="E226" s="78" t="s">
        <v>789</v>
      </c>
      <c r="F226" s="77">
        <v>800</v>
      </c>
      <c r="G226" s="79">
        <v>0</v>
      </c>
      <c r="H226" s="79">
        <v>0</v>
      </c>
      <c r="I226" s="79">
        <f t="shared" si="13"/>
        <v>0</v>
      </c>
      <c r="J226" s="79"/>
      <c r="K226" s="79"/>
      <c r="L226" s="105">
        <f t="shared" si="14"/>
        <v>0</v>
      </c>
      <c r="M226" s="95"/>
      <c r="N226" s="95"/>
      <c r="O226" s="95"/>
    </row>
    <row r="227" spans="2:15" ht="12.75">
      <c r="B227" s="124" t="s">
        <v>354</v>
      </c>
      <c r="C227" s="117" t="s">
        <v>640</v>
      </c>
      <c r="D227" s="117" t="s">
        <v>641</v>
      </c>
      <c r="E227" s="122"/>
      <c r="F227" s="117"/>
      <c r="G227" s="123">
        <f>G228</f>
        <v>0</v>
      </c>
      <c r="H227" s="123">
        <f>H228</f>
        <v>0</v>
      </c>
      <c r="I227" s="123">
        <f t="shared" si="13"/>
        <v>0</v>
      </c>
      <c r="J227" s="123">
        <f>J228</f>
        <v>37044000</v>
      </c>
      <c r="K227" s="123">
        <f>K228</f>
        <v>0</v>
      </c>
      <c r="L227" s="105">
        <f t="shared" si="14"/>
        <v>37044000</v>
      </c>
      <c r="M227" s="95"/>
      <c r="N227" s="95"/>
      <c r="O227" s="95"/>
    </row>
    <row r="228" spans="2:15" ht="36">
      <c r="B228" s="88" t="s">
        <v>1201</v>
      </c>
      <c r="C228" s="77" t="s">
        <v>640</v>
      </c>
      <c r="D228" s="77" t="s">
        <v>641</v>
      </c>
      <c r="E228" s="78" t="s">
        <v>1191</v>
      </c>
      <c r="F228" s="77"/>
      <c r="G228" s="79">
        <f aca="true" t="shared" si="15" ref="G228:K231">G229</f>
        <v>0</v>
      </c>
      <c r="H228" s="79">
        <f t="shared" si="15"/>
        <v>0</v>
      </c>
      <c r="I228" s="79">
        <f aca="true" t="shared" si="16" ref="I228:I259">G228+H228</f>
        <v>0</v>
      </c>
      <c r="J228" s="79">
        <f t="shared" si="15"/>
        <v>37044000</v>
      </c>
      <c r="K228" s="79">
        <f t="shared" si="15"/>
        <v>0</v>
      </c>
      <c r="L228" s="105">
        <f t="shared" si="14"/>
        <v>37044000</v>
      </c>
      <c r="M228" s="95"/>
      <c r="N228" s="95"/>
      <c r="O228" s="95"/>
    </row>
    <row r="229" spans="2:15" ht="21.75">
      <c r="B229" s="88" t="s">
        <v>1328</v>
      </c>
      <c r="C229" s="77" t="s">
        <v>640</v>
      </c>
      <c r="D229" s="77" t="s">
        <v>641</v>
      </c>
      <c r="E229" s="78" t="s">
        <v>1193</v>
      </c>
      <c r="F229" s="77"/>
      <c r="G229" s="79">
        <f t="shared" si="15"/>
        <v>0</v>
      </c>
      <c r="H229" s="79">
        <f t="shared" si="15"/>
        <v>0</v>
      </c>
      <c r="I229" s="79">
        <f t="shared" si="16"/>
        <v>0</v>
      </c>
      <c r="J229" s="79">
        <f t="shared" si="15"/>
        <v>37044000</v>
      </c>
      <c r="K229" s="79">
        <f t="shared" si="15"/>
        <v>0</v>
      </c>
      <c r="L229" s="105">
        <f t="shared" si="14"/>
        <v>37044000</v>
      </c>
      <c r="M229" s="95"/>
      <c r="N229" s="95"/>
      <c r="O229" s="95"/>
    </row>
    <row r="230" spans="2:15" ht="24">
      <c r="B230" s="88" t="s">
        <v>1194</v>
      </c>
      <c r="C230" s="77" t="s">
        <v>640</v>
      </c>
      <c r="D230" s="77" t="s">
        <v>641</v>
      </c>
      <c r="E230" s="78" t="s">
        <v>1195</v>
      </c>
      <c r="F230" s="77"/>
      <c r="G230" s="79">
        <f t="shared" si="15"/>
        <v>0</v>
      </c>
      <c r="H230" s="79">
        <f t="shared" si="15"/>
        <v>0</v>
      </c>
      <c r="I230" s="79">
        <f t="shared" si="16"/>
        <v>0</v>
      </c>
      <c r="J230" s="79">
        <f t="shared" si="15"/>
        <v>37044000</v>
      </c>
      <c r="K230" s="79">
        <f t="shared" si="15"/>
        <v>0</v>
      </c>
      <c r="L230" s="105">
        <f t="shared" si="14"/>
        <v>37044000</v>
      </c>
      <c r="M230" s="95"/>
      <c r="N230" s="95"/>
      <c r="O230" s="95"/>
    </row>
    <row r="231" spans="2:15" ht="24">
      <c r="B231" s="88" t="s">
        <v>1329</v>
      </c>
      <c r="C231" s="77" t="s">
        <v>640</v>
      </c>
      <c r="D231" s="77" t="s">
        <v>641</v>
      </c>
      <c r="E231" s="78" t="s">
        <v>1330</v>
      </c>
      <c r="F231" s="77"/>
      <c r="G231" s="79">
        <f t="shared" si="15"/>
        <v>0</v>
      </c>
      <c r="H231" s="79">
        <f t="shared" si="15"/>
        <v>0</v>
      </c>
      <c r="I231" s="79">
        <f t="shared" si="16"/>
        <v>0</v>
      </c>
      <c r="J231" s="79">
        <f t="shared" si="15"/>
        <v>37044000</v>
      </c>
      <c r="K231" s="79">
        <f t="shared" si="15"/>
        <v>0</v>
      </c>
      <c r="L231" s="105">
        <f t="shared" si="14"/>
        <v>37044000</v>
      </c>
      <c r="M231" s="95"/>
      <c r="N231" s="95"/>
      <c r="O231" s="95"/>
    </row>
    <row r="232" spans="2:15" ht="24">
      <c r="B232" s="88" t="s">
        <v>766</v>
      </c>
      <c r="C232" s="77" t="s">
        <v>640</v>
      </c>
      <c r="D232" s="77" t="s">
        <v>641</v>
      </c>
      <c r="E232" s="78" t="s">
        <v>1330</v>
      </c>
      <c r="F232" s="77" t="s">
        <v>971</v>
      </c>
      <c r="G232" s="79"/>
      <c r="H232" s="79">
        <v>0</v>
      </c>
      <c r="I232" s="79">
        <f t="shared" si="16"/>
        <v>0</v>
      </c>
      <c r="J232" s="79">
        <v>37044000</v>
      </c>
      <c r="K232" s="79">
        <v>0</v>
      </c>
      <c r="L232" s="105">
        <f t="shared" si="14"/>
        <v>37044000</v>
      </c>
      <c r="M232" s="95"/>
      <c r="N232" s="95"/>
      <c r="O232" s="95"/>
    </row>
    <row r="233" spans="2:15" ht="12.75">
      <c r="B233" s="124" t="s">
        <v>629</v>
      </c>
      <c r="C233" s="117" t="s">
        <v>640</v>
      </c>
      <c r="D233" s="122" t="s">
        <v>644</v>
      </c>
      <c r="E233" s="122"/>
      <c r="F233" s="117"/>
      <c r="G233" s="123">
        <f>G240+G244+G235</f>
        <v>8359100</v>
      </c>
      <c r="H233" s="123">
        <f>H240+H244+H235</f>
        <v>0</v>
      </c>
      <c r="I233" s="123">
        <f t="shared" si="16"/>
        <v>8359100</v>
      </c>
      <c r="J233" s="123">
        <f>J240+J244+J235</f>
        <v>13128500</v>
      </c>
      <c r="K233" s="123">
        <f>K240+K244+K235</f>
        <v>0</v>
      </c>
      <c r="L233" s="105">
        <f t="shared" si="14"/>
        <v>13128500</v>
      </c>
      <c r="M233" s="95"/>
      <c r="N233" s="95"/>
      <c r="O233" s="95"/>
    </row>
    <row r="234" spans="2:15" ht="26.25">
      <c r="B234" s="125" t="s">
        <v>1174</v>
      </c>
      <c r="C234" s="77" t="s">
        <v>640</v>
      </c>
      <c r="D234" s="78" t="s">
        <v>644</v>
      </c>
      <c r="E234" s="78" t="s">
        <v>1175</v>
      </c>
      <c r="F234" s="77"/>
      <c r="G234" s="79">
        <f aca="true" t="shared" si="17" ref="G234:K236">G235</f>
        <v>8359100</v>
      </c>
      <c r="H234" s="79">
        <f t="shared" si="17"/>
        <v>0</v>
      </c>
      <c r="I234" s="79">
        <f t="shared" si="16"/>
        <v>8359100</v>
      </c>
      <c r="J234" s="79">
        <f t="shared" si="17"/>
        <v>13128500</v>
      </c>
      <c r="K234" s="79">
        <f t="shared" si="17"/>
        <v>0</v>
      </c>
      <c r="L234" s="105">
        <f t="shared" si="14"/>
        <v>13128500</v>
      </c>
      <c r="M234" s="95"/>
      <c r="N234" s="95"/>
      <c r="O234" s="95"/>
    </row>
    <row r="235" spans="2:15" ht="26.25">
      <c r="B235" s="125" t="s">
        <v>1192</v>
      </c>
      <c r="C235" s="77" t="s">
        <v>640</v>
      </c>
      <c r="D235" s="78" t="s">
        <v>644</v>
      </c>
      <c r="E235" s="78" t="s">
        <v>1196</v>
      </c>
      <c r="F235" s="77"/>
      <c r="G235" s="79">
        <f t="shared" si="17"/>
        <v>8359100</v>
      </c>
      <c r="H235" s="79">
        <f t="shared" si="17"/>
        <v>0</v>
      </c>
      <c r="I235" s="79">
        <f t="shared" si="16"/>
        <v>8359100</v>
      </c>
      <c r="J235" s="79">
        <f t="shared" si="17"/>
        <v>13128500</v>
      </c>
      <c r="K235" s="79">
        <f t="shared" si="17"/>
        <v>0</v>
      </c>
      <c r="L235" s="105">
        <f t="shared" si="14"/>
        <v>13128500</v>
      </c>
      <c r="M235" s="95"/>
      <c r="N235" s="95"/>
      <c r="O235" s="95"/>
    </row>
    <row r="236" spans="2:15" s="64" customFormat="1" ht="26.25">
      <c r="B236" s="125" t="s">
        <v>1197</v>
      </c>
      <c r="C236" s="77" t="s">
        <v>640</v>
      </c>
      <c r="D236" s="78" t="s">
        <v>644</v>
      </c>
      <c r="E236" s="78" t="s">
        <v>1198</v>
      </c>
      <c r="F236" s="77"/>
      <c r="G236" s="79">
        <f t="shared" si="17"/>
        <v>8359100</v>
      </c>
      <c r="H236" s="79">
        <f t="shared" si="17"/>
        <v>0</v>
      </c>
      <c r="I236" s="79">
        <f t="shared" si="16"/>
        <v>8359100</v>
      </c>
      <c r="J236" s="79">
        <f t="shared" si="17"/>
        <v>13128500</v>
      </c>
      <c r="K236" s="79">
        <f t="shared" si="17"/>
        <v>0</v>
      </c>
      <c r="L236" s="105">
        <f t="shared" si="14"/>
        <v>13128500</v>
      </c>
      <c r="M236" s="95"/>
      <c r="N236" s="95"/>
      <c r="O236" s="95"/>
    </row>
    <row r="237" spans="2:15" s="64" customFormat="1" ht="12.75">
      <c r="B237" s="125" t="s">
        <v>1199</v>
      </c>
      <c r="C237" s="77" t="s">
        <v>640</v>
      </c>
      <c r="D237" s="78" t="s">
        <v>644</v>
      </c>
      <c r="E237" s="78" t="s">
        <v>1200</v>
      </c>
      <c r="F237" s="77"/>
      <c r="G237" s="79">
        <f>G238+G239</f>
        <v>8359100</v>
      </c>
      <c r="H237" s="79">
        <f>H238+H239</f>
        <v>0</v>
      </c>
      <c r="I237" s="79">
        <f t="shared" si="16"/>
        <v>8359100</v>
      </c>
      <c r="J237" s="79">
        <f>J238+J239</f>
        <v>13128500</v>
      </c>
      <c r="K237" s="79">
        <f>K238+K239</f>
        <v>0</v>
      </c>
      <c r="L237" s="105">
        <f t="shared" si="14"/>
        <v>13128500</v>
      </c>
      <c r="M237" s="95"/>
      <c r="N237" s="95"/>
      <c r="O237" s="95"/>
    </row>
    <row r="238" spans="2:15" ht="26.25" hidden="1">
      <c r="B238" s="125" t="s">
        <v>766</v>
      </c>
      <c r="C238" s="77" t="s">
        <v>640</v>
      </c>
      <c r="D238" s="78" t="s">
        <v>644</v>
      </c>
      <c r="E238" s="78" t="s">
        <v>1200</v>
      </c>
      <c r="F238" s="77" t="s">
        <v>971</v>
      </c>
      <c r="G238" s="79">
        <v>0</v>
      </c>
      <c r="H238" s="79">
        <v>0</v>
      </c>
      <c r="I238" s="79">
        <f t="shared" si="16"/>
        <v>0</v>
      </c>
      <c r="J238" s="79">
        <v>0</v>
      </c>
      <c r="K238" s="79">
        <v>0</v>
      </c>
      <c r="L238" s="105">
        <f t="shared" si="14"/>
        <v>0</v>
      </c>
      <c r="M238" s="95"/>
      <c r="N238" s="95"/>
      <c r="O238" s="95"/>
    </row>
    <row r="239" spans="2:15" ht="12.75">
      <c r="B239" s="88" t="s">
        <v>769</v>
      </c>
      <c r="C239" s="77" t="s">
        <v>640</v>
      </c>
      <c r="D239" s="78" t="s">
        <v>644</v>
      </c>
      <c r="E239" s="78" t="s">
        <v>1200</v>
      </c>
      <c r="F239" s="77" t="s">
        <v>967</v>
      </c>
      <c r="G239" s="79">
        <v>8359100</v>
      </c>
      <c r="H239" s="79">
        <v>0</v>
      </c>
      <c r="I239" s="79">
        <f t="shared" si="16"/>
        <v>8359100</v>
      </c>
      <c r="J239" s="79">
        <v>13128500</v>
      </c>
      <c r="K239" s="79">
        <v>0</v>
      </c>
      <c r="L239" s="105">
        <f t="shared" si="14"/>
        <v>13128500</v>
      </c>
      <c r="M239" s="95"/>
      <c r="N239" s="95"/>
      <c r="O239" s="95"/>
    </row>
    <row r="240" spans="2:15" ht="12.75" hidden="1">
      <c r="B240" s="125" t="s">
        <v>931</v>
      </c>
      <c r="C240" s="77" t="s">
        <v>640</v>
      </c>
      <c r="D240" s="78" t="s">
        <v>644</v>
      </c>
      <c r="E240" s="78" t="s">
        <v>742</v>
      </c>
      <c r="F240" s="77"/>
      <c r="G240" s="79">
        <f>G241</f>
        <v>0</v>
      </c>
      <c r="H240" s="79">
        <f>H241</f>
        <v>0</v>
      </c>
      <c r="I240" s="79">
        <f t="shared" si="16"/>
        <v>0</v>
      </c>
      <c r="J240" s="79">
        <f>J241</f>
        <v>0</v>
      </c>
      <c r="K240" s="79">
        <f>K241</f>
        <v>0</v>
      </c>
      <c r="L240" s="105">
        <f t="shared" si="14"/>
        <v>0</v>
      </c>
      <c r="M240" s="95"/>
      <c r="N240" s="95"/>
      <c r="O240" s="95"/>
    </row>
    <row r="241" spans="2:15" ht="39" hidden="1">
      <c r="B241" s="125" t="s">
        <v>932</v>
      </c>
      <c r="C241" s="77" t="s">
        <v>640</v>
      </c>
      <c r="D241" s="78" t="s">
        <v>644</v>
      </c>
      <c r="E241" s="78" t="s">
        <v>682</v>
      </c>
      <c r="F241" s="77"/>
      <c r="G241" s="79">
        <f>G242+G243</f>
        <v>0</v>
      </c>
      <c r="H241" s="79">
        <f>H242+H243</f>
        <v>0</v>
      </c>
      <c r="I241" s="79">
        <f t="shared" si="16"/>
        <v>0</v>
      </c>
      <c r="J241" s="79">
        <f>J242+J243</f>
        <v>0</v>
      </c>
      <c r="K241" s="79">
        <f>K242+K243</f>
        <v>0</v>
      </c>
      <c r="L241" s="105">
        <f t="shared" si="14"/>
        <v>0</v>
      </c>
      <c r="M241" s="95"/>
      <c r="N241" s="95"/>
      <c r="O241" s="95"/>
    </row>
    <row r="242" spans="2:15" ht="26.25" hidden="1">
      <c r="B242" s="125" t="s">
        <v>766</v>
      </c>
      <c r="C242" s="77" t="s">
        <v>640</v>
      </c>
      <c r="D242" s="78" t="s">
        <v>644</v>
      </c>
      <c r="E242" s="78" t="s">
        <v>682</v>
      </c>
      <c r="F242" s="77">
        <v>200</v>
      </c>
      <c r="G242" s="79">
        <v>0</v>
      </c>
      <c r="H242" s="79">
        <v>0</v>
      </c>
      <c r="I242" s="79">
        <f t="shared" si="16"/>
        <v>0</v>
      </c>
      <c r="J242" s="79">
        <v>0</v>
      </c>
      <c r="K242" s="79">
        <v>0</v>
      </c>
      <c r="L242" s="105">
        <f t="shared" si="14"/>
        <v>0</v>
      </c>
      <c r="M242" s="95"/>
      <c r="N242" s="95"/>
      <c r="O242" s="95"/>
    </row>
    <row r="243" spans="2:15" s="64" customFormat="1" ht="12.75" hidden="1">
      <c r="B243" s="125" t="s">
        <v>769</v>
      </c>
      <c r="C243" s="77" t="s">
        <v>640</v>
      </c>
      <c r="D243" s="78" t="s">
        <v>644</v>
      </c>
      <c r="E243" s="78" t="s">
        <v>682</v>
      </c>
      <c r="F243" s="77" t="s">
        <v>967</v>
      </c>
      <c r="G243" s="79"/>
      <c r="H243" s="79"/>
      <c r="I243" s="79">
        <f t="shared" si="16"/>
        <v>0</v>
      </c>
      <c r="J243" s="79"/>
      <c r="K243" s="79"/>
      <c r="L243" s="105">
        <f t="shared" si="14"/>
        <v>0</v>
      </c>
      <c r="M243" s="95"/>
      <c r="N243" s="95"/>
      <c r="O243" s="95"/>
    </row>
    <row r="244" spans="2:15" s="64" customFormat="1" ht="12.75" hidden="1">
      <c r="B244" s="125" t="s">
        <v>1075</v>
      </c>
      <c r="C244" s="77" t="s">
        <v>640</v>
      </c>
      <c r="D244" s="78" t="s">
        <v>644</v>
      </c>
      <c r="E244" s="78" t="s">
        <v>1074</v>
      </c>
      <c r="F244" s="77"/>
      <c r="G244" s="79">
        <f>G245</f>
        <v>0</v>
      </c>
      <c r="H244" s="79">
        <f>H245</f>
        <v>0</v>
      </c>
      <c r="I244" s="79">
        <f t="shared" si="16"/>
        <v>0</v>
      </c>
      <c r="J244" s="79">
        <f>J245</f>
        <v>0</v>
      </c>
      <c r="K244" s="79">
        <f>K245</f>
        <v>0</v>
      </c>
      <c r="L244" s="105">
        <f t="shared" si="14"/>
        <v>0</v>
      </c>
      <c r="M244" s="95"/>
      <c r="N244" s="95"/>
      <c r="O244" s="95"/>
    </row>
    <row r="245" spans="2:15" ht="26.25" hidden="1">
      <c r="B245" s="125" t="s">
        <v>766</v>
      </c>
      <c r="C245" s="77" t="s">
        <v>640</v>
      </c>
      <c r="D245" s="78" t="s">
        <v>644</v>
      </c>
      <c r="E245" s="78" t="s">
        <v>1074</v>
      </c>
      <c r="F245" s="77" t="s">
        <v>971</v>
      </c>
      <c r="G245" s="79"/>
      <c r="H245" s="79"/>
      <c r="I245" s="79">
        <f t="shared" si="16"/>
        <v>0</v>
      </c>
      <c r="J245" s="79"/>
      <c r="K245" s="79"/>
      <c r="L245" s="105">
        <f t="shared" si="14"/>
        <v>0</v>
      </c>
      <c r="M245" s="95"/>
      <c r="N245" s="95"/>
      <c r="O245" s="95"/>
    </row>
    <row r="246" spans="2:15" ht="12.75" hidden="1">
      <c r="B246" s="124" t="s">
        <v>469</v>
      </c>
      <c r="C246" s="117" t="s">
        <v>640</v>
      </c>
      <c r="D246" s="122" t="s">
        <v>647</v>
      </c>
      <c r="E246" s="122"/>
      <c r="F246" s="117"/>
      <c r="G246" s="123">
        <f>G269+G247+G264+G278+G281</f>
        <v>0</v>
      </c>
      <c r="H246" s="123">
        <f>H269+H247+H264+H278+H281</f>
        <v>0</v>
      </c>
      <c r="I246" s="123">
        <f t="shared" si="16"/>
        <v>0</v>
      </c>
      <c r="J246" s="123">
        <f>J269+J247+J264+J278+J281</f>
        <v>0</v>
      </c>
      <c r="K246" s="123">
        <f>K269+K247+K264+K278+K281</f>
        <v>0</v>
      </c>
      <c r="L246" s="105">
        <f t="shared" si="14"/>
        <v>0</v>
      </c>
      <c r="M246" s="95"/>
      <c r="N246" s="95"/>
      <c r="O246" s="95"/>
    </row>
    <row r="247" spans="2:15" s="64" customFormat="1" ht="24" hidden="1">
      <c r="B247" s="88" t="s">
        <v>1180</v>
      </c>
      <c r="C247" s="77" t="s">
        <v>640</v>
      </c>
      <c r="D247" s="78" t="s">
        <v>647</v>
      </c>
      <c r="E247" s="78" t="s">
        <v>1181</v>
      </c>
      <c r="F247" s="77"/>
      <c r="G247" s="79">
        <f>G248</f>
        <v>0</v>
      </c>
      <c r="H247" s="79">
        <f>H248</f>
        <v>0</v>
      </c>
      <c r="I247" s="79">
        <f t="shared" si="16"/>
        <v>0</v>
      </c>
      <c r="J247" s="79">
        <f>J248</f>
        <v>0</v>
      </c>
      <c r="K247" s="79">
        <f>K248</f>
        <v>0</v>
      </c>
      <c r="L247" s="105">
        <f t="shared" si="14"/>
        <v>0</v>
      </c>
      <c r="M247" s="95"/>
      <c r="N247" s="95"/>
      <c r="O247" s="95"/>
    </row>
    <row r="248" spans="2:15" s="64" customFormat="1" ht="12.75" hidden="1">
      <c r="B248" s="88" t="s">
        <v>1331</v>
      </c>
      <c r="C248" s="77" t="s">
        <v>640</v>
      </c>
      <c r="D248" s="78" t="s">
        <v>647</v>
      </c>
      <c r="E248" s="78" t="s">
        <v>1332</v>
      </c>
      <c r="F248" s="77"/>
      <c r="G248" s="79">
        <f>G249+G252</f>
        <v>0</v>
      </c>
      <c r="H248" s="79">
        <f>H249+H252</f>
        <v>0</v>
      </c>
      <c r="I248" s="79">
        <f t="shared" si="16"/>
        <v>0</v>
      </c>
      <c r="J248" s="79">
        <f>J249+J252</f>
        <v>0</v>
      </c>
      <c r="K248" s="79">
        <f>K249+K252</f>
        <v>0</v>
      </c>
      <c r="L248" s="105">
        <f t="shared" si="14"/>
        <v>0</v>
      </c>
      <c r="M248" s="95"/>
      <c r="N248" s="95"/>
      <c r="O248" s="95"/>
    </row>
    <row r="249" spans="2:15" ht="36" hidden="1">
      <c r="B249" s="88" t="s">
        <v>1333</v>
      </c>
      <c r="C249" s="77" t="s">
        <v>640</v>
      </c>
      <c r="D249" s="78" t="s">
        <v>647</v>
      </c>
      <c r="E249" s="78" t="s">
        <v>1334</v>
      </c>
      <c r="F249" s="77"/>
      <c r="G249" s="79">
        <f>G251+G250</f>
        <v>0</v>
      </c>
      <c r="H249" s="79">
        <f>H251+H250</f>
        <v>0</v>
      </c>
      <c r="I249" s="79">
        <f t="shared" si="16"/>
        <v>0</v>
      </c>
      <c r="J249" s="79">
        <f>J251+J250</f>
        <v>0</v>
      </c>
      <c r="K249" s="79">
        <f>K251+K250</f>
        <v>0</v>
      </c>
      <c r="L249" s="105">
        <f t="shared" si="14"/>
        <v>0</v>
      </c>
      <c r="M249" s="95"/>
      <c r="N249" s="95"/>
      <c r="O249" s="95"/>
    </row>
    <row r="250" spans="2:15" ht="24" hidden="1">
      <c r="B250" s="88" t="s">
        <v>766</v>
      </c>
      <c r="C250" s="77" t="s">
        <v>640</v>
      </c>
      <c r="D250" s="78" t="s">
        <v>647</v>
      </c>
      <c r="E250" s="78" t="s">
        <v>1334</v>
      </c>
      <c r="F250" s="77" t="s">
        <v>971</v>
      </c>
      <c r="G250" s="79">
        <v>0</v>
      </c>
      <c r="H250" s="79">
        <v>0</v>
      </c>
      <c r="I250" s="79">
        <f t="shared" si="16"/>
        <v>0</v>
      </c>
      <c r="J250" s="79">
        <v>0</v>
      </c>
      <c r="K250" s="79">
        <v>0</v>
      </c>
      <c r="L250" s="105">
        <f t="shared" si="14"/>
        <v>0</v>
      </c>
      <c r="M250" s="95"/>
      <c r="N250" s="95"/>
      <c r="O250" s="95"/>
    </row>
    <row r="251" spans="2:15" s="64" customFormat="1" ht="12.75" hidden="1">
      <c r="B251" s="88" t="s">
        <v>769</v>
      </c>
      <c r="C251" s="77" t="s">
        <v>640</v>
      </c>
      <c r="D251" s="78" t="s">
        <v>647</v>
      </c>
      <c r="E251" s="78" t="s">
        <v>1334</v>
      </c>
      <c r="F251" s="77">
        <v>800</v>
      </c>
      <c r="G251" s="79">
        <v>0</v>
      </c>
      <c r="H251" s="79">
        <v>0</v>
      </c>
      <c r="I251" s="79">
        <f t="shared" si="16"/>
        <v>0</v>
      </c>
      <c r="J251" s="79">
        <v>0</v>
      </c>
      <c r="K251" s="79">
        <v>0</v>
      </c>
      <c r="L251" s="105">
        <f t="shared" si="14"/>
        <v>0</v>
      </c>
      <c r="M251" s="95"/>
      <c r="N251" s="95"/>
      <c r="O251" s="95"/>
    </row>
    <row r="252" spans="2:15" s="64" customFormat="1" ht="24" hidden="1">
      <c r="B252" s="88" t="s">
        <v>1335</v>
      </c>
      <c r="C252" s="77" t="s">
        <v>640</v>
      </c>
      <c r="D252" s="78" t="s">
        <v>647</v>
      </c>
      <c r="E252" s="78" t="s">
        <v>1336</v>
      </c>
      <c r="F252" s="77"/>
      <c r="G252" s="79">
        <f>G253</f>
        <v>0</v>
      </c>
      <c r="H252" s="79">
        <f>H253</f>
        <v>0</v>
      </c>
      <c r="I252" s="79">
        <f t="shared" si="16"/>
        <v>0</v>
      </c>
      <c r="J252" s="79">
        <f>J253</f>
        <v>0</v>
      </c>
      <c r="K252" s="79">
        <f>K253</f>
        <v>0</v>
      </c>
      <c r="L252" s="105">
        <f t="shared" si="14"/>
        <v>0</v>
      </c>
      <c r="M252" s="95"/>
      <c r="N252" s="95"/>
      <c r="O252" s="95"/>
    </row>
    <row r="253" spans="2:15" s="64" customFormat="1" ht="24" hidden="1">
      <c r="B253" s="88" t="s">
        <v>766</v>
      </c>
      <c r="C253" s="77" t="s">
        <v>640</v>
      </c>
      <c r="D253" s="78" t="s">
        <v>647</v>
      </c>
      <c r="E253" s="78" t="s">
        <v>1336</v>
      </c>
      <c r="F253" s="77" t="s">
        <v>971</v>
      </c>
      <c r="G253" s="79">
        <v>0</v>
      </c>
      <c r="H253" s="79">
        <v>0</v>
      </c>
      <c r="I253" s="79">
        <f t="shared" si="16"/>
        <v>0</v>
      </c>
      <c r="J253" s="79">
        <v>0</v>
      </c>
      <c r="K253" s="79">
        <v>0</v>
      </c>
      <c r="L253" s="105">
        <f t="shared" si="14"/>
        <v>0</v>
      </c>
      <c r="M253" s="95"/>
      <c r="N253" s="95"/>
      <c r="O253" s="95"/>
    </row>
    <row r="254" spans="2:15" ht="52.5" hidden="1">
      <c r="B254" s="125" t="s">
        <v>1067</v>
      </c>
      <c r="C254" s="77" t="s">
        <v>640</v>
      </c>
      <c r="D254" s="78" t="s">
        <v>647</v>
      </c>
      <c r="E254" s="78" t="s">
        <v>968</v>
      </c>
      <c r="F254" s="77"/>
      <c r="G254" s="79">
        <f>G255</f>
        <v>0</v>
      </c>
      <c r="H254" s="79">
        <f>H255</f>
        <v>0</v>
      </c>
      <c r="I254" s="79">
        <f t="shared" si="16"/>
        <v>0</v>
      </c>
      <c r="J254" s="79">
        <f>J255</f>
        <v>0</v>
      </c>
      <c r="K254" s="79">
        <f>K255</f>
        <v>0</v>
      </c>
      <c r="L254" s="105">
        <f t="shared" si="14"/>
        <v>0</v>
      </c>
      <c r="M254" s="95"/>
      <c r="N254" s="95"/>
      <c r="O254" s="95"/>
    </row>
    <row r="255" spans="2:15" ht="52.5" hidden="1">
      <c r="B255" s="125" t="s">
        <v>1067</v>
      </c>
      <c r="C255" s="77" t="s">
        <v>640</v>
      </c>
      <c r="D255" s="78" t="s">
        <v>647</v>
      </c>
      <c r="E255" s="78" t="s">
        <v>968</v>
      </c>
      <c r="F255" s="77" t="s">
        <v>967</v>
      </c>
      <c r="G255" s="79"/>
      <c r="H255" s="79"/>
      <c r="I255" s="79">
        <f t="shared" si="16"/>
        <v>0</v>
      </c>
      <c r="J255" s="79"/>
      <c r="K255" s="79"/>
      <c r="L255" s="105">
        <f t="shared" si="14"/>
        <v>0</v>
      </c>
      <c r="M255" s="95"/>
      <c r="N255" s="95"/>
      <c r="O255" s="95"/>
    </row>
    <row r="256" spans="2:15" ht="52.5" hidden="1">
      <c r="B256" s="125" t="s">
        <v>1067</v>
      </c>
      <c r="C256" s="77" t="s">
        <v>640</v>
      </c>
      <c r="D256" s="78" t="s">
        <v>647</v>
      </c>
      <c r="E256" s="78" t="s">
        <v>969</v>
      </c>
      <c r="F256" s="77"/>
      <c r="G256" s="79">
        <f>G257</f>
        <v>0</v>
      </c>
      <c r="H256" s="79">
        <f>H257</f>
        <v>0</v>
      </c>
      <c r="I256" s="79">
        <f t="shared" si="16"/>
        <v>0</v>
      </c>
      <c r="J256" s="79">
        <f>J257</f>
        <v>0</v>
      </c>
      <c r="K256" s="79">
        <f>K257</f>
        <v>0</v>
      </c>
      <c r="L256" s="105">
        <f t="shared" si="14"/>
        <v>0</v>
      </c>
      <c r="M256" s="95"/>
      <c r="N256" s="95"/>
      <c r="O256" s="95"/>
    </row>
    <row r="257" spans="2:15" ht="12.75" hidden="1">
      <c r="B257" s="125" t="s">
        <v>769</v>
      </c>
      <c r="C257" s="77" t="s">
        <v>640</v>
      </c>
      <c r="D257" s="78" t="s">
        <v>647</v>
      </c>
      <c r="E257" s="78" t="s">
        <v>969</v>
      </c>
      <c r="F257" s="77" t="s">
        <v>967</v>
      </c>
      <c r="G257" s="79"/>
      <c r="H257" s="79"/>
      <c r="I257" s="79">
        <f t="shared" si="16"/>
        <v>0</v>
      </c>
      <c r="J257" s="79"/>
      <c r="K257" s="79"/>
      <c r="L257" s="105">
        <f t="shared" si="14"/>
        <v>0</v>
      </c>
      <c r="M257" s="95"/>
      <c r="N257" s="95"/>
      <c r="O257" s="95"/>
    </row>
    <row r="258" spans="2:15" ht="39" hidden="1">
      <c r="B258" s="125" t="s">
        <v>1115</v>
      </c>
      <c r="C258" s="77" t="s">
        <v>640</v>
      </c>
      <c r="D258" s="78" t="s">
        <v>647</v>
      </c>
      <c r="E258" s="78" t="s">
        <v>1102</v>
      </c>
      <c r="F258" s="77"/>
      <c r="G258" s="79">
        <f>G259</f>
        <v>0</v>
      </c>
      <c r="H258" s="79">
        <f>H259</f>
        <v>0</v>
      </c>
      <c r="I258" s="79">
        <f t="shared" si="16"/>
        <v>0</v>
      </c>
      <c r="J258" s="79">
        <f>J259</f>
        <v>0</v>
      </c>
      <c r="K258" s="79">
        <f>K259</f>
        <v>0</v>
      </c>
      <c r="L258" s="105">
        <f t="shared" si="14"/>
        <v>0</v>
      </c>
      <c r="M258" s="95"/>
      <c r="N258" s="95"/>
      <c r="O258" s="95"/>
    </row>
    <row r="259" spans="2:15" ht="52.5" hidden="1">
      <c r="B259" s="125" t="s">
        <v>1067</v>
      </c>
      <c r="C259" s="77" t="s">
        <v>640</v>
      </c>
      <c r="D259" s="78" t="s">
        <v>647</v>
      </c>
      <c r="E259" s="78" t="s">
        <v>1102</v>
      </c>
      <c r="F259" s="77" t="s">
        <v>967</v>
      </c>
      <c r="G259" s="79"/>
      <c r="H259" s="79"/>
      <c r="I259" s="79">
        <f t="shared" si="16"/>
        <v>0</v>
      </c>
      <c r="J259" s="79"/>
      <c r="K259" s="79"/>
      <c r="L259" s="105">
        <f t="shared" si="14"/>
        <v>0</v>
      </c>
      <c r="M259" s="95"/>
      <c r="N259" s="95"/>
      <c r="O259" s="95"/>
    </row>
    <row r="260" spans="2:15" ht="39" hidden="1">
      <c r="B260" s="125" t="s">
        <v>1040</v>
      </c>
      <c r="C260" s="77" t="s">
        <v>640</v>
      </c>
      <c r="D260" s="78" t="s">
        <v>647</v>
      </c>
      <c r="E260" s="78" t="s">
        <v>1030</v>
      </c>
      <c r="F260" s="77"/>
      <c r="G260" s="79">
        <f>G261</f>
        <v>0</v>
      </c>
      <c r="H260" s="79">
        <f>H261</f>
        <v>0</v>
      </c>
      <c r="I260" s="79">
        <f aca="true" t="shared" si="18" ref="I260:I291">G260+H260</f>
        <v>0</v>
      </c>
      <c r="J260" s="79">
        <f>J261</f>
        <v>0</v>
      </c>
      <c r="K260" s="79">
        <f>K261</f>
        <v>0</v>
      </c>
      <c r="L260" s="105">
        <f t="shared" si="14"/>
        <v>0</v>
      </c>
      <c r="M260" s="95"/>
      <c r="N260" s="95"/>
      <c r="O260" s="95"/>
    </row>
    <row r="261" spans="2:15" ht="12.75" hidden="1">
      <c r="B261" s="125" t="s">
        <v>769</v>
      </c>
      <c r="C261" s="77" t="s">
        <v>640</v>
      </c>
      <c r="D261" s="78" t="s">
        <v>647</v>
      </c>
      <c r="E261" s="78" t="s">
        <v>1030</v>
      </c>
      <c r="F261" s="77" t="s">
        <v>967</v>
      </c>
      <c r="G261" s="79"/>
      <c r="H261" s="79"/>
      <c r="I261" s="79">
        <f t="shared" si="18"/>
        <v>0</v>
      </c>
      <c r="J261" s="79"/>
      <c r="K261" s="79"/>
      <c r="L261" s="105">
        <f t="shared" si="14"/>
        <v>0</v>
      </c>
      <c r="M261" s="95"/>
      <c r="N261" s="95"/>
      <c r="O261" s="95"/>
    </row>
    <row r="262" spans="2:15" s="64" customFormat="1" ht="26.25" hidden="1">
      <c r="B262" s="125" t="s">
        <v>823</v>
      </c>
      <c r="C262" s="77" t="s">
        <v>640</v>
      </c>
      <c r="D262" s="78" t="s">
        <v>647</v>
      </c>
      <c r="E262" s="78" t="s">
        <v>683</v>
      </c>
      <c r="F262" s="77"/>
      <c r="G262" s="79">
        <f>G263</f>
        <v>0</v>
      </c>
      <c r="H262" s="79">
        <f>H263</f>
        <v>0</v>
      </c>
      <c r="I262" s="79">
        <f t="shared" si="18"/>
        <v>0</v>
      </c>
      <c r="J262" s="79">
        <f>J263</f>
        <v>0</v>
      </c>
      <c r="K262" s="79">
        <f>K263</f>
        <v>0</v>
      </c>
      <c r="L262" s="105">
        <f t="shared" si="14"/>
        <v>0</v>
      </c>
      <c r="M262" s="95"/>
      <c r="N262" s="95"/>
      <c r="O262" s="95"/>
    </row>
    <row r="263" spans="2:15" ht="26.25" hidden="1">
      <c r="B263" s="125" t="s">
        <v>766</v>
      </c>
      <c r="C263" s="77" t="s">
        <v>640</v>
      </c>
      <c r="D263" s="78" t="s">
        <v>647</v>
      </c>
      <c r="E263" s="78" t="s">
        <v>683</v>
      </c>
      <c r="F263" s="77">
        <v>200</v>
      </c>
      <c r="G263" s="79">
        <v>0</v>
      </c>
      <c r="H263" s="79"/>
      <c r="I263" s="79">
        <f t="shared" si="18"/>
        <v>0</v>
      </c>
      <c r="J263" s="79"/>
      <c r="K263" s="79"/>
      <c r="L263" s="71">
        <f t="shared" si="14"/>
        <v>0</v>
      </c>
      <c r="M263" s="95"/>
      <c r="N263" s="95"/>
      <c r="O263" s="95"/>
    </row>
    <row r="264" spans="2:15" ht="26.25" hidden="1">
      <c r="B264" s="125" t="s">
        <v>915</v>
      </c>
      <c r="C264" s="77" t="s">
        <v>640</v>
      </c>
      <c r="D264" s="78" t="s">
        <v>647</v>
      </c>
      <c r="E264" s="78" t="s">
        <v>791</v>
      </c>
      <c r="F264" s="77"/>
      <c r="G264" s="79">
        <f>G265+G267</f>
        <v>0</v>
      </c>
      <c r="H264" s="79">
        <f>H265+H267</f>
        <v>0</v>
      </c>
      <c r="I264" s="79">
        <f t="shared" si="18"/>
        <v>0</v>
      </c>
      <c r="J264" s="79">
        <f>J265+J267</f>
        <v>0</v>
      </c>
      <c r="K264" s="79">
        <f>K265+K267</f>
        <v>0</v>
      </c>
      <c r="L264" s="71">
        <f t="shared" si="14"/>
        <v>0</v>
      </c>
      <c r="M264" s="95"/>
      <c r="N264" s="95"/>
      <c r="O264" s="95"/>
    </row>
    <row r="265" spans="2:15" s="64" customFormat="1" ht="26.25" hidden="1">
      <c r="B265" s="125" t="s">
        <v>916</v>
      </c>
      <c r="C265" s="77" t="s">
        <v>640</v>
      </c>
      <c r="D265" s="78" t="s">
        <v>647</v>
      </c>
      <c r="E265" s="78" t="s">
        <v>790</v>
      </c>
      <c r="F265" s="77"/>
      <c r="G265" s="79">
        <f>G266</f>
        <v>0</v>
      </c>
      <c r="H265" s="79">
        <f>H266</f>
        <v>0</v>
      </c>
      <c r="I265" s="79">
        <f t="shared" si="18"/>
        <v>0</v>
      </c>
      <c r="J265" s="79">
        <f>J266</f>
        <v>0</v>
      </c>
      <c r="K265" s="79">
        <f>K266</f>
        <v>0</v>
      </c>
      <c r="L265" s="71">
        <f t="shared" si="14"/>
        <v>0</v>
      </c>
      <c r="M265" s="95"/>
      <c r="N265" s="95"/>
      <c r="O265" s="95"/>
    </row>
    <row r="266" spans="2:15" s="64" customFormat="1" ht="26.25" hidden="1">
      <c r="B266" s="125" t="s">
        <v>766</v>
      </c>
      <c r="C266" s="77" t="s">
        <v>640</v>
      </c>
      <c r="D266" s="78" t="s">
        <v>647</v>
      </c>
      <c r="E266" s="78" t="s">
        <v>790</v>
      </c>
      <c r="F266" s="77">
        <v>200</v>
      </c>
      <c r="G266" s="79">
        <v>0</v>
      </c>
      <c r="H266" s="79"/>
      <c r="I266" s="79">
        <f t="shared" si="18"/>
        <v>0</v>
      </c>
      <c r="J266" s="79"/>
      <c r="K266" s="79"/>
      <c r="L266" s="71">
        <f t="shared" si="14"/>
        <v>0</v>
      </c>
      <c r="M266" s="95"/>
      <c r="N266" s="95"/>
      <c r="O266" s="95"/>
    </row>
    <row r="267" spans="2:15" s="64" customFormat="1" ht="52.5" hidden="1">
      <c r="B267" s="125" t="s">
        <v>917</v>
      </c>
      <c r="C267" s="77" t="s">
        <v>640</v>
      </c>
      <c r="D267" s="78" t="s">
        <v>647</v>
      </c>
      <c r="E267" s="78" t="s">
        <v>685</v>
      </c>
      <c r="F267" s="77"/>
      <c r="G267" s="79">
        <f>G268</f>
        <v>0</v>
      </c>
      <c r="H267" s="79">
        <f>H268</f>
        <v>0</v>
      </c>
      <c r="I267" s="79">
        <f t="shared" si="18"/>
        <v>0</v>
      </c>
      <c r="J267" s="79">
        <f>J268</f>
        <v>0</v>
      </c>
      <c r="K267" s="79">
        <f>K268</f>
        <v>0</v>
      </c>
      <c r="L267" s="71">
        <f t="shared" si="14"/>
        <v>0</v>
      </c>
      <c r="M267" s="95"/>
      <c r="N267" s="95"/>
      <c r="O267" s="95"/>
    </row>
    <row r="268" spans="2:15" ht="26.25" hidden="1">
      <c r="B268" s="125" t="s">
        <v>766</v>
      </c>
      <c r="C268" s="77" t="s">
        <v>640</v>
      </c>
      <c r="D268" s="78" t="s">
        <v>647</v>
      </c>
      <c r="E268" s="78" t="s">
        <v>685</v>
      </c>
      <c r="F268" s="77">
        <v>200</v>
      </c>
      <c r="G268" s="79"/>
      <c r="H268" s="79"/>
      <c r="I268" s="79">
        <f t="shared" si="18"/>
        <v>0</v>
      </c>
      <c r="J268" s="79"/>
      <c r="K268" s="79"/>
      <c r="L268" s="71">
        <f>J268+K268</f>
        <v>0</v>
      </c>
      <c r="M268" s="95"/>
      <c r="N268" s="95"/>
      <c r="O268" s="95"/>
    </row>
    <row r="269" spans="2:15" ht="26.25" hidden="1">
      <c r="B269" s="125" t="s">
        <v>926</v>
      </c>
      <c r="C269" s="77" t="s">
        <v>640</v>
      </c>
      <c r="D269" s="78" t="s">
        <v>647</v>
      </c>
      <c r="E269" s="78" t="s">
        <v>748</v>
      </c>
      <c r="F269" s="77"/>
      <c r="G269" s="79">
        <f>G270+G275</f>
        <v>0</v>
      </c>
      <c r="H269" s="79">
        <f>H270+H275</f>
        <v>0</v>
      </c>
      <c r="I269" s="79">
        <f t="shared" si="18"/>
        <v>0</v>
      </c>
      <c r="J269" s="79">
        <f>J270+J275</f>
        <v>0</v>
      </c>
      <c r="K269" s="79">
        <f>K270+K275</f>
        <v>0</v>
      </c>
      <c r="L269" s="71">
        <f>J269+K269</f>
        <v>0</v>
      </c>
      <c r="M269" s="95"/>
      <c r="N269" s="95"/>
      <c r="O269" s="95"/>
    </row>
    <row r="270" spans="2:15" ht="26.25" hidden="1">
      <c r="B270" s="125" t="s">
        <v>965</v>
      </c>
      <c r="C270" s="77" t="s">
        <v>640</v>
      </c>
      <c r="D270" s="78" t="s">
        <v>647</v>
      </c>
      <c r="E270" s="78" t="s">
        <v>963</v>
      </c>
      <c r="F270" s="77"/>
      <c r="G270" s="79">
        <f>G271+G273</f>
        <v>0</v>
      </c>
      <c r="H270" s="79">
        <f>H271+H273</f>
        <v>0</v>
      </c>
      <c r="I270" s="79">
        <f t="shared" si="18"/>
        <v>0</v>
      </c>
      <c r="J270" s="79">
        <f>J271+J273</f>
        <v>0</v>
      </c>
      <c r="K270" s="79">
        <f>K271+K273</f>
        <v>0</v>
      </c>
      <c r="L270" s="105">
        <f aca="true" t="shared" si="19" ref="L270:L310">J270+K270</f>
        <v>0</v>
      </c>
      <c r="M270" s="95"/>
      <c r="N270" s="95"/>
      <c r="O270" s="95"/>
    </row>
    <row r="271" spans="2:15" s="64" customFormat="1" ht="26.25" hidden="1">
      <c r="B271" s="125" t="s">
        <v>964</v>
      </c>
      <c r="C271" s="77" t="s">
        <v>640</v>
      </c>
      <c r="D271" s="78" t="s">
        <v>647</v>
      </c>
      <c r="E271" s="78" t="s">
        <v>962</v>
      </c>
      <c r="F271" s="77"/>
      <c r="G271" s="79">
        <f>G272</f>
        <v>0</v>
      </c>
      <c r="H271" s="79">
        <f>H272</f>
        <v>0</v>
      </c>
      <c r="I271" s="79">
        <f t="shared" si="18"/>
        <v>0</v>
      </c>
      <c r="J271" s="79">
        <f>J272</f>
        <v>0</v>
      </c>
      <c r="K271" s="79">
        <f>K272</f>
        <v>0</v>
      </c>
      <c r="L271" s="105">
        <f t="shared" si="19"/>
        <v>0</v>
      </c>
      <c r="M271" s="95"/>
      <c r="N271" s="95"/>
      <c r="O271" s="95"/>
    </row>
    <row r="272" spans="2:15" s="64" customFormat="1" ht="26.25" hidden="1">
      <c r="B272" s="125" t="s">
        <v>766</v>
      </c>
      <c r="C272" s="77" t="s">
        <v>640</v>
      </c>
      <c r="D272" s="78" t="s">
        <v>647</v>
      </c>
      <c r="E272" s="78" t="s">
        <v>962</v>
      </c>
      <c r="F272" s="77">
        <v>200</v>
      </c>
      <c r="G272" s="79"/>
      <c r="H272" s="79"/>
      <c r="I272" s="79">
        <f t="shared" si="18"/>
        <v>0</v>
      </c>
      <c r="J272" s="79"/>
      <c r="K272" s="79"/>
      <c r="L272" s="105">
        <f t="shared" si="19"/>
        <v>0</v>
      </c>
      <c r="M272" s="95"/>
      <c r="N272" s="95"/>
      <c r="O272" s="95"/>
    </row>
    <row r="273" spans="2:15" ht="39" hidden="1">
      <c r="B273" s="125" t="s">
        <v>1003</v>
      </c>
      <c r="C273" s="77" t="s">
        <v>640</v>
      </c>
      <c r="D273" s="78" t="s">
        <v>647</v>
      </c>
      <c r="E273" s="78" t="s">
        <v>1002</v>
      </c>
      <c r="F273" s="77"/>
      <c r="G273" s="79">
        <f>G274</f>
        <v>0</v>
      </c>
      <c r="H273" s="79">
        <f>H274</f>
        <v>0</v>
      </c>
      <c r="I273" s="79">
        <f t="shared" si="18"/>
        <v>0</v>
      </c>
      <c r="J273" s="79">
        <f>J274</f>
        <v>0</v>
      </c>
      <c r="K273" s="79">
        <f>K274</f>
        <v>0</v>
      </c>
      <c r="L273" s="105">
        <f t="shared" si="19"/>
        <v>0</v>
      </c>
      <c r="M273" s="95"/>
      <c r="N273" s="95"/>
      <c r="O273" s="95"/>
    </row>
    <row r="274" spans="2:15" ht="26.25" hidden="1">
      <c r="B274" s="125" t="s">
        <v>766</v>
      </c>
      <c r="C274" s="77" t="s">
        <v>640</v>
      </c>
      <c r="D274" s="78" t="s">
        <v>647</v>
      </c>
      <c r="E274" s="78" t="s">
        <v>1002</v>
      </c>
      <c r="F274" s="77" t="s">
        <v>971</v>
      </c>
      <c r="G274" s="79">
        <v>0</v>
      </c>
      <c r="H274" s="79"/>
      <c r="I274" s="79">
        <f t="shared" si="18"/>
        <v>0</v>
      </c>
      <c r="J274" s="79"/>
      <c r="K274" s="79"/>
      <c r="L274" s="105">
        <f t="shared" si="19"/>
        <v>0</v>
      </c>
      <c r="M274" s="95"/>
      <c r="N274" s="95"/>
      <c r="O274" s="95"/>
    </row>
    <row r="275" spans="2:15" ht="39" hidden="1">
      <c r="B275" s="125" t="s">
        <v>1041</v>
      </c>
      <c r="C275" s="77" t="s">
        <v>640</v>
      </c>
      <c r="D275" s="78" t="s">
        <v>647</v>
      </c>
      <c r="E275" s="78" t="s">
        <v>1032</v>
      </c>
      <c r="F275" s="77"/>
      <c r="G275" s="79">
        <f>G276</f>
        <v>0</v>
      </c>
      <c r="H275" s="79">
        <f>H276</f>
        <v>0</v>
      </c>
      <c r="I275" s="79">
        <f t="shared" si="18"/>
        <v>0</v>
      </c>
      <c r="J275" s="79">
        <f>J276</f>
        <v>0</v>
      </c>
      <c r="K275" s="79">
        <f>K276</f>
        <v>0</v>
      </c>
      <c r="L275" s="105">
        <f t="shared" si="19"/>
        <v>0</v>
      </c>
      <c r="M275" s="95"/>
      <c r="N275" s="95"/>
      <c r="O275" s="95"/>
    </row>
    <row r="276" spans="2:15" ht="118.5" hidden="1">
      <c r="B276" s="126" t="s">
        <v>1045</v>
      </c>
      <c r="C276" s="77" t="s">
        <v>640</v>
      </c>
      <c r="D276" s="78" t="s">
        <v>647</v>
      </c>
      <c r="E276" s="78" t="s">
        <v>1031</v>
      </c>
      <c r="F276" s="77"/>
      <c r="G276" s="79">
        <f>G277</f>
        <v>0</v>
      </c>
      <c r="H276" s="79">
        <f>H277</f>
        <v>0</v>
      </c>
      <c r="I276" s="79">
        <f t="shared" si="18"/>
        <v>0</v>
      </c>
      <c r="J276" s="79">
        <f>J277</f>
        <v>0</v>
      </c>
      <c r="K276" s="79">
        <f>K277</f>
        <v>0</v>
      </c>
      <c r="L276" s="105">
        <f t="shared" si="19"/>
        <v>0</v>
      </c>
      <c r="M276" s="95"/>
      <c r="N276" s="95"/>
      <c r="O276" s="95"/>
    </row>
    <row r="277" spans="2:15" ht="26.25" hidden="1">
      <c r="B277" s="125" t="s">
        <v>766</v>
      </c>
      <c r="C277" s="77" t="s">
        <v>640</v>
      </c>
      <c r="D277" s="78" t="s">
        <v>647</v>
      </c>
      <c r="E277" s="78" t="s">
        <v>1031</v>
      </c>
      <c r="F277" s="77" t="s">
        <v>971</v>
      </c>
      <c r="G277" s="79"/>
      <c r="H277" s="79"/>
      <c r="I277" s="79">
        <f t="shared" si="18"/>
        <v>0</v>
      </c>
      <c r="J277" s="79"/>
      <c r="K277" s="79"/>
      <c r="L277" s="105">
        <f t="shared" si="19"/>
        <v>0</v>
      </c>
      <c r="M277" s="95"/>
      <c r="N277" s="95"/>
      <c r="O277" s="95"/>
    </row>
    <row r="278" spans="2:15" ht="12.75" hidden="1">
      <c r="B278" s="125" t="s">
        <v>931</v>
      </c>
      <c r="C278" s="77" t="s">
        <v>640</v>
      </c>
      <c r="D278" s="78" t="s">
        <v>647</v>
      </c>
      <c r="E278" s="78" t="s">
        <v>742</v>
      </c>
      <c r="F278" s="77"/>
      <c r="G278" s="79">
        <f>G279</f>
        <v>0</v>
      </c>
      <c r="H278" s="79">
        <f>H279</f>
        <v>0</v>
      </c>
      <c r="I278" s="79">
        <f t="shared" si="18"/>
        <v>0</v>
      </c>
      <c r="J278" s="79">
        <f>J279</f>
        <v>0</v>
      </c>
      <c r="K278" s="79">
        <f>K279</f>
        <v>0</v>
      </c>
      <c r="L278" s="105">
        <f t="shared" si="19"/>
        <v>0</v>
      </c>
      <c r="M278" s="95"/>
      <c r="N278" s="95"/>
      <c r="O278" s="95"/>
    </row>
    <row r="279" spans="2:15" ht="12.75" hidden="1">
      <c r="B279" s="125" t="s">
        <v>1075</v>
      </c>
      <c r="C279" s="77" t="s">
        <v>640</v>
      </c>
      <c r="D279" s="78" t="s">
        <v>647</v>
      </c>
      <c r="E279" s="78" t="s">
        <v>1074</v>
      </c>
      <c r="F279" s="77"/>
      <c r="G279" s="79">
        <f>G280</f>
        <v>0</v>
      </c>
      <c r="H279" s="79">
        <f>H280</f>
        <v>0</v>
      </c>
      <c r="I279" s="79">
        <f t="shared" si="18"/>
        <v>0</v>
      </c>
      <c r="J279" s="79">
        <f>J280</f>
        <v>0</v>
      </c>
      <c r="K279" s="79">
        <f>K280</f>
        <v>0</v>
      </c>
      <c r="L279" s="105">
        <f t="shared" si="19"/>
        <v>0</v>
      </c>
      <c r="M279" s="95"/>
      <c r="N279" s="95"/>
      <c r="O279" s="95"/>
    </row>
    <row r="280" spans="2:15" ht="26.25" hidden="1">
      <c r="B280" s="125" t="s">
        <v>766</v>
      </c>
      <c r="C280" s="77" t="s">
        <v>640</v>
      </c>
      <c r="D280" s="78" t="s">
        <v>647</v>
      </c>
      <c r="E280" s="78" t="s">
        <v>1074</v>
      </c>
      <c r="F280" s="77" t="s">
        <v>971</v>
      </c>
      <c r="G280" s="79"/>
      <c r="H280" s="79"/>
      <c r="I280" s="79">
        <f t="shared" si="18"/>
        <v>0</v>
      </c>
      <c r="J280" s="79"/>
      <c r="K280" s="79"/>
      <c r="L280" s="105">
        <f t="shared" si="19"/>
        <v>0</v>
      </c>
      <c r="M280" s="95"/>
      <c r="N280" s="95"/>
      <c r="O280" s="95"/>
    </row>
    <row r="281" spans="2:15" ht="24" hidden="1">
      <c r="B281" s="88" t="s">
        <v>1166</v>
      </c>
      <c r="C281" s="77" t="s">
        <v>640</v>
      </c>
      <c r="D281" s="78" t="s">
        <v>647</v>
      </c>
      <c r="E281" s="78" t="s">
        <v>1167</v>
      </c>
      <c r="F281" s="77"/>
      <c r="G281" s="79">
        <f aca="true" t="shared" si="20" ref="G281:H283">G282</f>
        <v>0</v>
      </c>
      <c r="H281" s="79">
        <f t="shared" si="20"/>
        <v>0</v>
      </c>
      <c r="I281" s="79">
        <f t="shared" si="18"/>
        <v>0</v>
      </c>
      <c r="J281" s="79">
        <f aca="true" t="shared" si="21" ref="J281:K283">J282</f>
        <v>0</v>
      </c>
      <c r="K281" s="79">
        <f t="shared" si="21"/>
        <v>0</v>
      </c>
      <c r="L281" s="105">
        <f t="shared" si="19"/>
        <v>0</v>
      </c>
      <c r="M281" s="95"/>
      <c r="N281" s="95"/>
      <c r="O281" s="95"/>
    </row>
    <row r="282" spans="2:15" s="64" customFormat="1" ht="24" hidden="1">
      <c r="B282" s="88" t="s">
        <v>1337</v>
      </c>
      <c r="C282" s="77" t="s">
        <v>640</v>
      </c>
      <c r="D282" s="78" t="s">
        <v>647</v>
      </c>
      <c r="E282" s="78" t="s">
        <v>1338</v>
      </c>
      <c r="F282" s="77"/>
      <c r="G282" s="79">
        <f t="shared" si="20"/>
        <v>0</v>
      </c>
      <c r="H282" s="79">
        <f t="shared" si="20"/>
        <v>0</v>
      </c>
      <c r="I282" s="79">
        <f t="shared" si="18"/>
        <v>0</v>
      </c>
      <c r="J282" s="79">
        <f t="shared" si="21"/>
        <v>0</v>
      </c>
      <c r="K282" s="79">
        <f t="shared" si="21"/>
        <v>0</v>
      </c>
      <c r="L282" s="105">
        <f t="shared" si="19"/>
        <v>0</v>
      </c>
      <c r="M282" s="95"/>
      <c r="N282" s="95"/>
      <c r="O282" s="95"/>
    </row>
    <row r="283" spans="2:15" s="64" customFormat="1" ht="24" hidden="1">
      <c r="B283" s="88" t="s">
        <v>1339</v>
      </c>
      <c r="C283" s="77" t="s">
        <v>640</v>
      </c>
      <c r="D283" s="78" t="s">
        <v>647</v>
      </c>
      <c r="E283" s="78" t="s">
        <v>1340</v>
      </c>
      <c r="F283" s="77"/>
      <c r="G283" s="79">
        <f t="shared" si="20"/>
        <v>0</v>
      </c>
      <c r="H283" s="79">
        <f t="shared" si="20"/>
        <v>0</v>
      </c>
      <c r="I283" s="79">
        <f t="shared" si="18"/>
        <v>0</v>
      </c>
      <c r="J283" s="79">
        <f t="shared" si="21"/>
        <v>0</v>
      </c>
      <c r="K283" s="79">
        <f t="shared" si="21"/>
        <v>0</v>
      </c>
      <c r="L283" s="105">
        <f t="shared" si="19"/>
        <v>0</v>
      </c>
      <c r="M283" s="95"/>
      <c r="N283" s="95"/>
      <c r="O283" s="95"/>
    </row>
    <row r="284" spans="2:15" s="64" customFormat="1" ht="24" hidden="1">
      <c r="B284" s="88" t="s">
        <v>766</v>
      </c>
      <c r="C284" s="77" t="s">
        <v>640</v>
      </c>
      <c r="D284" s="78" t="s">
        <v>647</v>
      </c>
      <c r="E284" s="78" t="s">
        <v>1340</v>
      </c>
      <c r="F284" s="77" t="s">
        <v>971</v>
      </c>
      <c r="G284" s="79">
        <v>0</v>
      </c>
      <c r="H284" s="79">
        <v>0</v>
      </c>
      <c r="I284" s="79">
        <f t="shared" si="18"/>
        <v>0</v>
      </c>
      <c r="J284" s="79">
        <v>0</v>
      </c>
      <c r="K284" s="79">
        <v>0</v>
      </c>
      <c r="L284" s="105">
        <f t="shared" si="19"/>
        <v>0</v>
      </c>
      <c r="M284" s="95"/>
      <c r="N284" s="95"/>
      <c r="O284" s="95"/>
    </row>
    <row r="285" spans="2:15" s="64" customFormat="1" ht="12.75">
      <c r="B285" s="124" t="s">
        <v>954</v>
      </c>
      <c r="C285" s="117" t="s">
        <v>646</v>
      </c>
      <c r="D285" s="122"/>
      <c r="E285" s="122"/>
      <c r="F285" s="117"/>
      <c r="G285" s="123">
        <f>G286</f>
        <v>3325200</v>
      </c>
      <c r="H285" s="123">
        <f>H286</f>
        <v>0</v>
      </c>
      <c r="I285" s="123">
        <f t="shared" si="18"/>
        <v>3325200</v>
      </c>
      <c r="J285" s="123">
        <f>J286</f>
        <v>3678200</v>
      </c>
      <c r="K285" s="123">
        <f>K286</f>
        <v>0</v>
      </c>
      <c r="L285" s="105">
        <f t="shared" si="19"/>
        <v>3678200</v>
      </c>
      <c r="M285" s="95"/>
      <c r="N285" s="95"/>
      <c r="O285" s="95"/>
    </row>
    <row r="286" spans="2:15" s="64" customFormat="1" ht="12.75">
      <c r="B286" s="124" t="s">
        <v>576</v>
      </c>
      <c r="C286" s="117" t="s">
        <v>646</v>
      </c>
      <c r="D286" s="122" t="s">
        <v>638</v>
      </c>
      <c r="E286" s="122"/>
      <c r="F286" s="117"/>
      <c r="G286" s="123">
        <f>G296+G299+G288+G292+G302</f>
        <v>3325200</v>
      </c>
      <c r="H286" s="123">
        <f>H296+H299+H288+H292+H302</f>
        <v>0</v>
      </c>
      <c r="I286" s="123">
        <f t="shared" si="18"/>
        <v>3325200</v>
      </c>
      <c r="J286" s="123">
        <f>J296+J299+J288+J292+J302</f>
        <v>3678200</v>
      </c>
      <c r="K286" s="123">
        <f>K296+K299+K288+K292+K302</f>
        <v>0</v>
      </c>
      <c r="L286" s="105">
        <f t="shared" si="19"/>
        <v>3678200</v>
      </c>
      <c r="M286" s="95"/>
      <c r="N286" s="95"/>
      <c r="O286" s="95"/>
    </row>
    <row r="287" spans="2:15" s="64" customFormat="1" ht="39">
      <c r="B287" s="125" t="s">
        <v>1201</v>
      </c>
      <c r="C287" s="77" t="s">
        <v>646</v>
      </c>
      <c r="D287" s="78" t="s">
        <v>638</v>
      </c>
      <c r="E287" s="78" t="s">
        <v>1175</v>
      </c>
      <c r="F287" s="77"/>
      <c r="G287" s="79">
        <f>G288+G292</f>
        <v>3325200</v>
      </c>
      <c r="H287" s="79">
        <f>H288+H292</f>
        <v>0</v>
      </c>
      <c r="I287" s="79">
        <f t="shared" si="18"/>
        <v>3325200</v>
      </c>
      <c r="J287" s="79">
        <f>J288+J292</f>
        <v>3678200</v>
      </c>
      <c r="K287" s="79">
        <f>K288+K292</f>
        <v>0</v>
      </c>
      <c r="L287" s="105">
        <f t="shared" si="19"/>
        <v>3678200</v>
      </c>
      <c r="M287" s="95"/>
      <c r="N287" s="95"/>
      <c r="O287" s="95"/>
    </row>
    <row r="288" spans="2:15" s="64" customFormat="1" ht="12.75">
      <c r="B288" s="125" t="s">
        <v>1202</v>
      </c>
      <c r="C288" s="77" t="s">
        <v>646</v>
      </c>
      <c r="D288" s="78" t="s">
        <v>638</v>
      </c>
      <c r="E288" s="78" t="s">
        <v>1203</v>
      </c>
      <c r="F288" s="77"/>
      <c r="G288" s="79">
        <f aca="true" t="shared" si="22" ref="G288:K290">G289</f>
        <v>1822300</v>
      </c>
      <c r="H288" s="79">
        <f t="shared" si="22"/>
        <v>0</v>
      </c>
      <c r="I288" s="79">
        <f t="shared" si="18"/>
        <v>1822300</v>
      </c>
      <c r="J288" s="79">
        <f t="shared" si="22"/>
        <v>1822300</v>
      </c>
      <c r="K288" s="79">
        <f t="shared" si="22"/>
        <v>0</v>
      </c>
      <c r="L288" s="105">
        <f t="shared" si="19"/>
        <v>1822300</v>
      </c>
      <c r="M288" s="95"/>
      <c r="N288" s="95"/>
      <c r="O288" s="95"/>
    </row>
    <row r="289" spans="2:15" s="64" customFormat="1" ht="26.25">
      <c r="B289" s="125" t="s">
        <v>1204</v>
      </c>
      <c r="C289" s="77" t="s">
        <v>646</v>
      </c>
      <c r="D289" s="78" t="s">
        <v>638</v>
      </c>
      <c r="E289" s="78" t="s">
        <v>763</v>
      </c>
      <c r="F289" s="77"/>
      <c r="G289" s="79">
        <f t="shared" si="22"/>
        <v>1822300</v>
      </c>
      <c r="H289" s="79">
        <f t="shared" si="22"/>
        <v>0</v>
      </c>
      <c r="I289" s="79">
        <f t="shared" si="18"/>
        <v>1822300</v>
      </c>
      <c r="J289" s="79">
        <f t="shared" si="22"/>
        <v>1822300</v>
      </c>
      <c r="K289" s="79">
        <f t="shared" si="22"/>
        <v>0</v>
      </c>
      <c r="L289" s="105">
        <f t="shared" si="19"/>
        <v>1822300</v>
      </c>
      <c r="M289" s="95"/>
      <c r="N289" s="95"/>
      <c r="O289" s="95"/>
    </row>
    <row r="290" spans="2:15" s="64" customFormat="1" ht="39">
      <c r="B290" s="125" t="s">
        <v>925</v>
      </c>
      <c r="C290" s="77" t="s">
        <v>646</v>
      </c>
      <c r="D290" s="78" t="s">
        <v>638</v>
      </c>
      <c r="E290" s="78" t="s">
        <v>1205</v>
      </c>
      <c r="F290" s="77"/>
      <c r="G290" s="79">
        <f t="shared" si="22"/>
        <v>1822300</v>
      </c>
      <c r="H290" s="79">
        <f t="shared" si="22"/>
        <v>0</v>
      </c>
      <c r="I290" s="79">
        <f t="shared" si="18"/>
        <v>1822300</v>
      </c>
      <c r="J290" s="79">
        <f t="shared" si="22"/>
        <v>1822300</v>
      </c>
      <c r="K290" s="79">
        <f t="shared" si="22"/>
        <v>0</v>
      </c>
      <c r="L290" s="105">
        <f t="shared" si="19"/>
        <v>1822300</v>
      </c>
      <c r="M290" s="95"/>
      <c r="N290" s="95"/>
      <c r="O290" s="95"/>
    </row>
    <row r="291" spans="2:15" s="64" customFormat="1" ht="12.75">
      <c r="B291" s="125" t="s">
        <v>769</v>
      </c>
      <c r="C291" s="77" t="s">
        <v>646</v>
      </c>
      <c r="D291" s="78" t="s">
        <v>638</v>
      </c>
      <c r="E291" s="78" t="s">
        <v>1205</v>
      </c>
      <c r="F291" s="77" t="s">
        <v>967</v>
      </c>
      <c r="G291" s="79">
        <v>1822300</v>
      </c>
      <c r="H291" s="79">
        <v>0</v>
      </c>
      <c r="I291" s="79">
        <f t="shared" si="18"/>
        <v>1822300</v>
      </c>
      <c r="J291" s="79">
        <v>1822300</v>
      </c>
      <c r="K291" s="79">
        <v>0</v>
      </c>
      <c r="L291" s="105">
        <f t="shared" si="19"/>
        <v>1822300</v>
      </c>
      <c r="M291" s="95"/>
      <c r="N291" s="95"/>
      <c r="O291" s="95"/>
    </row>
    <row r="292" spans="2:15" s="64" customFormat="1" ht="24">
      <c r="B292" s="88" t="s">
        <v>1341</v>
      </c>
      <c r="C292" s="77" t="s">
        <v>646</v>
      </c>
      <c r="D292" s="78" t="s">
        <v>638</v>
      </c>
      <c r="E292" s="78" t="s">
        <v>1342</v>
      </c>
      <c r="F292" s="77"/>
      <c r="G292" s="79">
        <f aca="true" t="shared" si="23" ref="G292:K294">G293</f>
        <v>1502900</v>
      </c>
      <c r="H292" s="79">
        <f t="shared" si="23"/>
        <v>0</v>
      </c>
      <c r="I292" s="79">
        <f aca="true" t="shared" si="24" ref="I292:I301">G292+H292</f>
        <v>1502900</v>
      </c>
      <c r="J292" s="79">
        <f t="shared" si="23"/>
        <v>1855900</v>
      </c>
      <c r="K292" s="79">
        <f t="shared" si="23"/>
        <v>0</v>
      </c>
      <c r="L292" s="105">
        <f t="shared" si="19"/>
        <v>1855900</v>
      </c>
      <c r="M292" s="95"/>
      <c r="N292" s="95"/>
      <c r="O292" s="95"/>
    </row>
    <row r="293" spans="2:15" s="64" customFormat="1" ht="24">
      <c r="B293" s="88" t="s">
        <v>1343</v>
      </c>
      <c r="C293" s="77" t="s">
        <v>646</v>
      </c>
      <c r="D293" s="78" t="s">
        <v>638</v>
      </c>
      <c r="E293" s="78" t="s">
        <v>739</v>
      </c>
      <c r="F293" s="77"/>
      <c r="G293" s="79">
        <f t="shared" si="23"/>
        <v>1502900</v>
      </c>
      <c r="H293" s="79">
        <f t="shared" si="23"/>
        <v>0</v>
      </c>
      <c r="I293" s="79">
        <f t="shared" si="24"/>
        <v>1502900</v>
      </c>
      <c r="J293" s="79">
        <f t="shared" si="23"/>
        <v>1855900</v>
      </c>
      <c r="K293" s="79">
        <f t="shared" si="23"/>
        <v>0</v>
      </c>
      <c r="L293" s="105">
        <f t="shared" si="19"/>
        <v>1855900</v>
      </c>
      <c r="M293" s="95"/>
      <c r="N293" s="95"/>
      <c r="O293" s="95"/>
    </row>
    <row r="294" spans="2:15" s="64" customFormat="1" ht="60">
      <c r="B294" s="90" t="s">
        <v>1344</v>
      </c>
      <c r="C294" s="77" t="s">
        <v>646</v>
      </c>
      <c r="D294" s="78" t="s">
        <v>638</v>
      </c>
      <c r="E294" s="78" t="s">
        <v>1345</v>
      </c>
      <c r="F294" s="77"/>
      <c r="G294" s="79">
        <f t="shared" si="23"/>
        <v>1502900</v>
      </c>
      <c r="H294" s="79">
        <f t="shared" si="23"/>
        <v>0</v>
      </c>
      <c r="I294" s="79">
        <f t="shared" si="24"/>
        <v>1502900</v>
      </c>
      <c r="J294" s="79">
        <f t="shared" si="23"/>
        <v>1855900</v>
      </c>
      <c r="K294" s="79">
        <f t="shared" si="23"/>
        <v>0</v>
      </c>
      <c r="L294" s="105">
        <f t="shared" si="19"/>
        <v>1855900</v>
      </c>
      <c r="M294" s="95"/>
      <c r="N294" s="95"/>
      <c r="O294" s="95"/>
    </row>
    <row r="295" spans="2:15" s="64" customFormat="1" ht="12.75">
      <c r="B295" s="88" t="s">
        <v>769</v>
      </c>
      <c r="C295" s="77" t="s">
        <v>646</v>
      </c>
      <c r="D295" s="78" t="s">
        <v>638</v>
      </c>
      <c r="E295" s="78" t="s">
        <v>1345</v>
      </c>
      <c r="F295" s="77" t="s">
        <v>967</v>
      </c>
      <c r="G295" s="79">
        <v>1502900</v>
      </c>
      <c r="H295" s="79">
        <v>0</v>
      </c>
      <c r="I295" s="79">
        <f t="shared" si="24"/>
        <v>1502900</v>
      </c>
      <c r="J295" s="79">
        <v>1855900</v>
      </c>
      <c r="K295" s="79">
        <v>0</v>
      </c>
      <c r="L295" s="105">
        <f t="shared" si="19"/>
        <v>1855900</v>
      </c>
      <c r="M295" s="95"/>
      <c r="N295" s="95"/>
      <c r="O295" s="95"/>
    </row>
    <row r="296" spans="2:15" s="64" customFormat="1" ht="26.25" hidden="1">
      <c r="B296" s="125" t="s">
        <v>918</v>
      </c>
      <c r="C296" s="77" t="s">
        <v>646</v>
      </c>
      <c r="D296" s="78" t="s">
        <v>638</v>
      </c>
      <c r="E296" s="78" t="s">
        <v>745</v>
      </c>
      <c r="F296" s="77"/>
      <c r="G296" s="79">
        <f>G297</f>
        <v>0</v>
      </c>
      <c r="H296" s="79">
        <f>H297</f>
        <v>0</v>
      </c>
      <c r="I296" s="79">
        <f t="shared" si="24"/>
        <v>0</v>
      </c>
      <c r="J296" s="79">
        <f>J297</f>
        <v>0</v>
      </c>
      <c r="K296" s="79">
        <f>K297</f>
        <v>0</v>
      </c>
      <c r="L296" s="71">
        <f t="shared" si="19"/>
        <v>0</v>
      </c>
      <c r="M296" s="95"/>
      <c r="N296" s="95"/>
      <c r="O296" s="95"/>
    </row>
    <row r="297" spans="2:15" s="64" customFormat="1" ht="39" hidden="1">
      <c r="B297" s="125" t="s">
        <v>925</v>
      </c>
      <c r="C297" s="77" t="s">
        <v>646</v>
      </c>
      <c r="D297" s="78" t="s">
        <v>638</v>
      </c>
      <c r="E297" s="78" t="s">
        <v>688</v>
      </c>
      <c r="F297" s="77"/>
      <c r="G297" s="79">
        <f>G298</f>
        <v>0</v>
      </c>
      <c r="H297" s="79">
        <f>H298</f>
        <v>0</v>
      </c>
      <c r="I297" s="79">
        <f t="shared" si="24"/>
        <v>0</v>
      </c>
      <c r="J297" s="79">
        <f>J298</f>
        <v>0</v>
      </c>
      <c r="K297" s="79">
        <f>K298</f>
        <v>0</v>
      </c>
      <c r="L297" s="71">
        <f t="shared" si="19"/>
        <v>0</v>
      </c>
      <c r="M297" s="95"/>
      <c r="N297" s="95"/>
      <c r="O297" s="95"/>
    </row>
    <row r="298" spans="2:15" s="64" customFormat="1" ht="12.75" hidden="1">
      <c r="B298" s="125" t="s">
        <v>769</v>
      </c>
      <c r="C298" s="77" t="s">
        <v>646</v>
      </c>
      <c r="D298" s="78" t="s">
        <v>638</v>
      </c>
      <c r="E298" s="78" t="s">
        <v>688</v>
      </c>
      <c r="F298" s="77">
        <v>800</v>
      </c>
      <c r="G298" s="79">
        <v>0</v>
      </c>
      <c r="H298" s="79">
        <v>0</v>
      </c>
      <c r="I298" s="79">
        <f t="shared" si="24"/>
        <v>0</v>
      </c>
      <c r="J298" s="79">
        <v>0</v>
      </c>
      <c r="K298" s="79">
        <v>0</v>
      </c>
      <c r="L298" s="71">
        <f t="shared" si="19"/>
        <v>0</v>
      </c>
      <c r="M298" s="95"/>
      <c r="N298" s="95"/>
      <c r="O298" s="95"/>
    </row>
    <row r="299" spans="2:15" s="64" customFormat="1" ht="26.25" hidden="1">
      <c r="B299" s="125" t="s">
        <v>947</v>
      </c>
      <c r="C299" s="77" t="s">
        <v>646</v>
      </c>
      <c r="D299" s="78" t="s">
        <v>638</v>
      </c>
      <c r="E299" s="78" t="s">
        <v>948</v>
      </c>
      <c r="F299" s="77"/>
      <c r="G299" s="79">
        <f>G300</f>
        <v>0</v>
      </c>
      <c r="H299" s="79">
        <f>H300</f>
        <v>0</v>
      </c>
      <c r="I299" s="79">
        <f t="shared" si="24"/>
        <v>0</v>
      </c>
      <c r="J299" s="79">
        <f>J300</f>
        <v>0</v>
      </c>
      <c r="K299" s="79">
        <f>K300</f>
        <v>0</v>
      </c>
      <c r="L299" s="71">
        <f t="shared" si="19"/>
        <v>0</v>
      </c>
      <c r="M299" s="95"/>
      <c r="N299" s="95"/>
      <c r="O299" s="95"/>
    </row>
    <row r="300" spans="2:15" s="64" customFormat="1" ht="26.25" hidden="1">
      <c r="B300" s="125" t="s">
        <v>938</v>
      </c>
      <c r="C300" s="77" t="s">
        <v>646</v>
      </c>
      <c r="D300" s="78" t="s">
        <v>638</v>
      </c>
      <c r="E300" s="78" t="s">
        <v>691</v>
      </c>
      <c r="F300" s="77"/>
      <c r="G300" s="79">
        <f>G301</f>
        <v>0</v>
      </c>
      <c r="H300" s="79">
        <f>H301</f>
        <v>0</v>
      </c>
      <c r="I300" s="79">
        <f t="shared" si="24"/>
        <v>0</v>
      </c>
      <c r="J300" s="79">
        <f>J301</f>
        <v>0</v>
      </c>
      <c r="K300" s="79">
        <f>K301</f>
        <v>0</v>
      </c>
      <c r="L300" s="71">
        <f t="shared" si="19"/>
        <v>0</v>
      </c>
      <c r="M300" s="95"/>
      <c r="N300" s="95"/>
      <c r="O300" s="95"/>
    </row>
    <row r="301" spans="2:15" s="64" customFormat="1" ht="26.25" hidden="1">
      <c r="B301" s="125" t="s">
        <v>772</v>
      </c>
      <c r="C301" s="77" t="s">
        <v>646</v>
      </c>
      <c r="D301" s="78" t="s">
        <v>638</v>
      </c>
      <c r="E301" s="78" t="s">
        <v>691</v>
      </c>
      <c r="F301" s="77">
        <v>400</v>
      </c>
      <c r="G301" s="79">
        <v>0</v>
      </c>
      <c r="H301" s="79">
        <v>0</v>
      </c>
      <c r="I301" s="79">
        <f t="shared" si="24"/>
        <v>0</v>
      </c>
      <c r="J301" s="79">
        <v>0</v>
      </c>
      <c r="K301" s="79">
        <v>0</v>
      </c>
      <c r="L301" s="71">
        <f t="shared" si="19"/>
        <v>0</v>
      </c>
      <c r="M301" s="95"/>
      <c r="N301" s="95"/>
      <c r="O301" s="95"/>
    </row>
    <row r="302" spans="2:15" s="64" customFormat="1" ht="12.75" hidden="1">
      <c r="B302" s="125"/>
      <c r="C302" s="77" t="s">
        <v>646</v>
      </c>
      <c r="D302" s="78" t="s">
        <v>638</v>
      </c>
      <c r="E302" s="78" t="s">
        <v>1162</v>
      </c>
      <c r="F302" s="77"/>
      <c r="G302" s="79">
        <f aca="true" t="shared" si="25" ref="G302:H306">G303</f>
        <v>0</v>
      </c>
      <c r="H302" s="79">
        <f t="shared" si="25"/>
        <v>0</v>
      </c>
      <c r="I302" s="79"/>
      <c r="J302" s="79">
        <f aca="true" t="shared" si="26" ref="J302:K306">J303</f>
        <v>0</v>
      </c>
      <c r="K302" s="79">
        <f t="shared" si="26"/>
        <v>0</v>
      </c>
      <c r="L302" s="71">
        <f t="shared" si="19"/>
        <v>0</v>
      </c>
      <c r="M302" s="95"/>
      <c r="N302" s="95"/>
      <c r="O302" s="95"/>
    </row>
    <row r="303" spans="2:15" s="64" customFormat="1" ht="12.75" hidden="1">
      <c r="B303" s="125"/>
      <c r="C303" s="77" t="s">
        <v>646</v>
      </c>
      <c r="D303" s="78" t="s">
        <v>638</v>
      </c>
      <c r="E303" s="78" t="s">
        <v>1292</v>
      </c>
      <c r="F303" s="77"/>
      <c r="G303" s="79">
        <f t="shared" si="25"/>
        <v>0</v>
      </c>
      <c r="H303" s="79">
        <f t="shared" si="25"/>
        <v>0</v>
      </c>
      <c r="I303" s="79"/>
      <c r="J303" s="79">
        <f t="shared" si="26"/>
        <v>0</v>
      </c>
      <c r="K303" s="79">
        <f t="shared" si="26"/>
        <v>0</v>
      </c>
      <c r="L303" s="71">
        <f t="shared" si="19"/>
        <v>0</v>
      </c>
      <c r="M303" s="95"/>
      <c r="N303" s="95"/>
      <c r="O303" s="95"/>
    </row>
    <row r="304" spans="2:15" s="64" customFormat="1" ht="26.25" hidden="1">
      <c r="B304" s="125" t="s">
        <v>918</v>
      </c>
      <c r="C304" s="77" t="s">
        <v>646</v>
      </c>
      <c r="D304" s="78" t="s">
        <v>638</v>
      </c>
      <c r="E304" s="78" t="s">
        <v>1294</v>
      </c>
      <c r="F304" s="77"/>
      <c r="G304" s="79">
        <f t="shared" si="25"/>
        <v>0</v>
      </c>
      <c r="H304" s="79">
        <f t="shared" si="25"/>
        <v>0</v>
      </c>
      <c r="I304" s="79">
        <f aca="true" t="shared" si="27" ref="I304:I344">G304+H304</f>
        <v>0</v>
      </c>
      <c r="J304" s="79">
        <f t="shared" si="26"/>
        <v>0</v>
      </c>
      <c r="K304" s="79">
        <f t="shared" si="26"/>
        <v>0</v>
      </c>
      <c r="L304" s="71">
        <f t="shared" si="19"/>
        <v>0</v>
      </c>
      <c r="M304" s="95"/>
      <c r="N304" s="95"/>
      <c r="O304" s="95"/>
    </row>
    <row r="305" spans="2:15" s="64" customFormat="1" ht="12.75" hidden="1">
      <c r="B305" s="125" t="s">
        <v>919</v>
      </c>
      <c r="C305" s="77" t="s">
        <v>646</v>
      </c>
      <c r="D305" s="78" t="s">
        <v>638</v>
      </c>
      <c r="E305" s="78" t="s">
        <v>1299</v>
      </c>
      <c r="F305" s="77"/>
      <c r="G305" s="79">
        <f t="shared" si="25"/>
        <v>0</v>
      </c>
      <c r="H305" s="79">
        <f t="shared" si="25"/>
        <v>0</v>
      </c>
      <c r="I305" s="79">
        <f t="shared" si="27"/>
        <v>0</v>
      </c>
      <c r="J305" s="79">
        <f t="shared" si="26"/>
        <v>0</v>
      </c>
      <c r="K305" s="79">
        <f t="shared" si="26"/>
        <v>0</v>
      </c>
      <c r="L305" s="71">
        <f t="shared" si="19"/>
        <v>0</v>
      </c>
      <c r="M305" s="95"/>
      <c r="N305" s="95"/>
      <c r="O305" s="95"/>
    </row>
    <row r="306" spans="2:15" s="64" customFormat="1" ht="39" hidden="1">
      <c r="B306" s="125" t="s">
        <v>920</v>
      </c>
      <c r="C306" s="77" t="s">
        <v>646</v>
      </c>
      <c r="D306" s="78" t="s">
        <v>638</v>
      </c>
      <c r="E306" s="78" t="s">
        <v>1406</v>
      </c>
      <c r="F306" s="77"/>
      <c r="G306" s="79">
        <f t="shared" si="25"/>
        <v>0</v>
      </c>
      <c r="H306" s="79">
        <f t="shared" si="25"/>
        <v>0</v>
      </c>
      <c r="I306" s="79">
        <f t="shared" si="27"/>
        <v>0</v>
      </c>
      <c r="J306" s="79">
        <f t="shared" si="26"/>
        <v>0</v>
      </c>
      <c r="K306" s="79">
        <f t="shared" si="26"/>
        <v>0</v>
      </c>
      <c r="L306" s="71">
        <f t="shared" si="19"/>
        <v>0</v>
      </c>
      <c r="M306" s="95"/>
      <c r="N306" s="95"/>
      <c r="O306" s="95"/>
    </row>
    <row r="307" spans="2:15" s="64" customFormat="1" ht="12.75" hidden="1">
      <c r="B307" s="125" t="s">
        <v>768</v>
      </c>
      <c r="C307" s="77" t="s">
        <v>646</v>
      </c>
      <c r="D307" s="78" t="s">
        <v>638</v>
      </c>
      <c r="E307" s="78" t="s">
        <v>1406</v>
      </c>
      <c r="F307" s="77">
        <v>500</v>
      </c>
      <c r="G307" s="79"/>
      <c r="H307" s="79"/>
      <c r="I307" s="79">
        <f t="shared" si="27"/>
        <v>0</v>
      </c>
      <c r="J307" s="79"/>
      <c r="K307" s="79"/>
      <c r="L307" s="71">
        <f t="shared" si="19"/>
        <v>0</v>
      </c>
      <c r="M307" s="95"/>
      <c r="N307" s="95"/>
      <c r="O307" s="95"/>
    </row>
    <row r="308" spans="2:15" s="64" customFormat="1" ht="12.75">
      <c r="B308" s="124" t="s">
        <v>952</v>
      </c>
      <c r="C308" s="117" t="s">
        <v>648</v>
      </c>
      <c r="D308" s="122"/>
      <c r="E308" s="122"/>
      <c r="F308" s="117"/>
      <c r="G308" s="123">
        <f>G309+G347+G433+G445+G392</f>
        <v>585968434</v>
      </c>
      <c r="H308" s="123">
        <f>H309+H347+H433+H445+H392</f>
        <v>0</v>
      </c>
      <c r="I308" s="123">
        <f t="shared" si="27"/>
        <v>585968434</v>
      </c>
      <c r="J308" s="123">
        <f>J309+J347+J433+J445+J392</f>
        <v>369377995</v>
      </c>
      <c r="K308" s="123">
        <f>K309+K347+K433+K445+K392</f>
        <v>0</v>
      </c>
      <c r="L308" s="71">
        <f t="shared" si="19"/>
        <v>369377995</v>
      </c>
      <c r="M308" s="95"/>
      <c r="N308" s="95"/>
      <c r="O308" s="95"/>
    </row>
    <row r="309" spans="2:15" s="64" customFormat="1" ht="12.75">
      <c r="B309" s="124" t="s">
        <v>393</v>
      </c>
      <c r="C309" s="117" t="s">
        <v>648</v>
      </c>
      <c r="D309" s="122" t="s">
        <v>637</v>
      </c>
      <c r="E309" s="122"/>
      <c r="F309" s="117"/>
      <c r="G309" s="123">
        <f>G310+G319+G322</f>
        <v>118410281.82</v>
      </c>
      <c r="H309" s="123">
        <f>H310+H319+H322</f>
        <v>0</v>
      </c>
      <c r="I309" s="123">
        <f t="shared" si="27"/>
        <v>118410281.82</v>
      </c>
      <c r="J309" s="123">
        <f>J310+J319+J322</f>
        <v>103816600</v>
      </c>
      <c r="K309" s="123">
        <f>K310+K319+K322</f>
        <v>0</v>
      </c>
      <c r="L309" s="71">
        <f t="shared" si="19"/>
        <v>103816600</v>
      </c>
      <c r="M309" s="95"/>
      <c r="N309" s="95"/>
      <c r="O309" s="95"/>
    </row>
    <row r="310" spans="2:15" s="64" customFormat="1" ht="12.75" hidden="1">
      <c r="B310" s="125" t="s">
        <v>1070</v>
      </c>
      <c r="C310" s="77" t="s">
        <v>648</v>
      </c>
      <c r="D310" s="78" t="s">
        <v>637</v>
      </c>
      <c r="E310" s="78" t="s">
        <v>757</v>
      </c>
      <c r="F310" s="77"/>
      <c r="G310" s="79">
        <f>G311+G315+G313+G317</f>
        <v>0</v>
      </c>
      <c r="H310" s="79">
        <f>H311+H315+H313+H317</f>
        <v>0</v>
      </c>
      <c r="I310" s="79">
        <f t="shared" si="27"/>
        <v>0</v>
      </c>
      <c r="J310" s="79">
        <f>J311+J315+J313+J317</f>
        <v>0</v>
      </c>
      <c r="K310" s="79">
        <f>K311+K315+K313+K317</f>
        <v>0</v>
      </c>
      <c r="L310" s="105">
        <f t="shared" si="19"/>
        <v>0</v>
      </c>
      <c r="M310" s="95"/>
      <c r="N310" s="95"/>
      <c r="O310" s="95"/>
    </row>
    <row r="311" spans="2:15" s="64" customFormat="1" ht="26.25" hidden="1">
      <c r="B311" s="125" t="s">
        <v>853</v>
      </c>
      <c r="C311" s="77" t="s">
        <v>648</v>
      </c>
      <c r="D311" s="78" t="s">
        <v>637</v>
      </c>
      <c r="E311" s="78" t="s">
        <v>714</v>
      </c>
      <c r="F311" s="77"/>
      <c r="G311" s="79">
        <f>G312</f>
        <v>0</v>
      </c>
      <c r="H311" s="79">
        <f>H312</f>
        <v>0</v>
      </c>
      <c r="I311" s="79">
        <f t="shared" si="27"/>
        <v>0</v>
      </c>
      <c r="J311" s="79">
        <f>J312</f>
        <v>0</v>
      </c>
      <c r="K311" s="79">
        <f>K312</f>
        <v>0</v>
      </c>
      <c r="L311" s="71">
        <f>J311+K311</f>
        <v>0</v>
      </c>
      <c r="M311" s="95"/>
      <c r="N311" s="95"/>
      <c r="O311" s="95"/>
    </row>
    <row r="312" spans="2:15" s="64" customFormat="1" ht="26.25" hidden="1">
      <c r="B312" s="125" t="s">
        <v>767</v>
      </c>
      <c r="C312" s="77" t="s">
        <v>648</v>
      </c>
      <c r="D312" s="78" t="s">
        <v>637</v>
      </c>
      <c r="E312" s="78" t="s">
        <v>714</v>
      </c>
      <c r="F312" s="77">
        <v>600</v>
      </c>
      <c r="G312" s="79">
        <v>0</v>
      </c>
      <c r="H312" s="79">
        <v>0</v>
      </c>
      <c r="I312" s="79">
        <f t="shared" si="27"/>
        <v>0</v>
      </c>
      <c r="J312" s="79"/>
      <c r="K312" s="79"/>
      <c r="L312" s="105">
        <f>J312+K312</f>
        <v>0</v>
      </c>
      <c r="M312" s="95"/>
      <c r="N312" s="95"/>
      <c r="O312" s="95"/>
    </row>
    <row r="313" spans="2:15" ht="105" hidden="1">
      <c r="B313" s="126" t="s">
        <v>1128</v>
      </c>
      <c r="C313" s="77" t="s">
        <v>648</v>
      </c>
      <c r="D313" s="78" t="s">
        <v>637</v>
      </c>
      <c r="E313" s="78" t="s">
        <v>1129</v>
      </c>
      <c r="F313" s="77"/>
      <c r="G313" s="79">
        <f>G314</f>
        <v>0</v>
      </c>
      <c r="H313" s="79">
        <f>H314</f>
        <v>0</v>
      </c>
      <c r="I313" s="79">
        <f t="shared" si="27"/>
        <v>0</v>
      </c>
      <c r="J313" s="79">
        <f>J314</f>
        <v>0</v>
      </c>
      <c r="K313" s="79">
        <f>K314</f>
        <v>0</v>
      </c>
      <c r="L313" s="71">
        <f>J313+K313</f>
        <v>0</v>
      </c>
      <c r="M313" s="95"/>
      <c r="N313" s="95"/>
      <c r="O313" s="95"/>
    </row>
    <row r="314" spans="2:15" ht="26.25" hidden="1">
      <c r="B314" s="125" t="s">
        <v>767</v>
      </c>
      <c r="C314" s="77" t="s">
        <v>648</v>
      </c>
      <c r="D314" s="78" t="s">
        <v>637</v>
      </c>
      <c r="E314" s="78" t="s">
        <v>1129</v>
      </c>
      <c r="F314" s="77" t="s">
        <v>973</v>
      </c>
      <c r="G314" s="79">
        <v>0</v>
      </c>
      <c r="H314" s="79">
        <v>0</v>
      </c>
      <c r="I314" s="79">
        <f t="shared" si="27"/>
        <v>0</v>
      </c>
      <c r="J314" s="79">
        <v>0</v>
      </c>
      <c r="K314" s="79">
        <v>0</v>
      </c>
      <c r="L314" s="105">
        <f aca="true" t="shared" si="28" ref="L314:L392">J314+K314</f>
        <v>0</v>
      </c>
      <c r="M314" s="95"/>
      <c r="N314" s="95"/>
      <c r="O314" s="95"/>
    </row>
    <row r="315" spans="2:15" ht="105" hidden="1">
      <c r="B315" s="126" t="s">
        <v>855</v>
      </c>
      <c r="C315" s="77" t="s">
        <v>648</v>
      </c>
      <c r="D315" s="78" t="s">
        <v>637</v>
      </c>
      <c r="E315" s="78" t="s">
        <v>715</v>
      </c>
      <c r="F315" s="77"/>
      <c r="G315" s="79">
        <f>G316</f>
        <v>0</v>
      </c>
      <c r="H315" s="79">
        <f>H316</f>
        <v>0</v>
      </c>
      <c r="I315" s="79">
        <f t="shared" si="27"/>
        <v>0</v>
      </c>
      <c r="J315" s="79">
        <f>J316</f>
        <v>0</v>
      </c>
      <c r="K315" s="79">
        <f>K316</f>
        <v>0</v>
      </c>
      <c r="L315" s="105">
        <f t="shared" si="28"/>
        <v>0</v>
      </c>
      <c r="M315" s="95"/>
      <c r="N315" s="95"/>
      <c r="O315" s="95"/>
    </row>
    <row r="316" spans="2:15" ht="26.25" hidden="1">
      <c r="B316" s="125" t="s">
        <v>767</v>
      </c>
      <c r="C316" s="77" t="s">
        <v>648</v>
      </c>
      <c r="D316" s="78" t="s">
        <v>637</v>
      </c>
      <c r="E316" s="78" t="s">
        <v>715</v>
      </c>
      <c r="F316" s="77">
        <v>600</v>
      </c>
      <c r="G316" s="79">
        <v>0</v>
      </c>
      <c r="H316" s="79">
        <v>0</v>
      </c>
      <c r="I316" s="79">
        <f t="shared" si="27"/>
        <v>0</v>
      </c>
      <c r="J316" s="79">
        <v>0</v>
      </c>
      <c r="K316" s="79">
        <v>0</v>
      </c>
      <c r="L316" s="105">
        <f t="shared" si="28"/>
        <v>0</v>
      </c>
      <c r="M316" s="95"/>
      <c r="N316" s="95"/>
      <c r="O316" s="95"/>
    </row>
    <row r="317" spans="2:15" ht="26.25" hidden="1">
      <c r="B317" s="118" t="s">
        <v>1130</v>
      </c>
      <c r="C317" s="77" t="s">
        <v>648</v>
      </c>
      <c r="D317" s="78" t="s">
        <v>637</v>
      </c>
      <c r="E317" s="78" t="s">
        <v>1135</v>
      </c>
      <c r="F317" s="77"/>
      <c r="G317" s="79">
        <f>G318</f>
        <v>0</v>
      </c>
      <c r="H317" s="79">
        <f>H318</f>
        <v>0</v>
      </c>
      <c r="I317" s="79">
        <f t="shared" si="27"/>
        <v>0</v>
      </c>
      <c r="J317" s="79">
        <f>J318</f>
        <v>0</v>
      </c>
      <c r="K317" s="79">
        <f>K318</f>
        <v>0</v>
      </c>
      <c r="L317" s="105">
        <f t="shared" si="28"/>
        <v>0</v>
      </c>
      <c r="M317" s="95"/>
      <c r="N317" s="95"/>
      <c r="O317" s="95"/>
    </row>
    <row r="318" spans="2:15" ht="26.25" hidden="1">
      <c r="B318" s="125" t="s">
        <v>767</v>
      </c>
      <c r="C318" s="77" t="s">
        <v>648</v>
      </c>
      <c r="D318" s="78" t="s">
        <v>637</v>
      </c>
      <c r="E318" s="78" t="s">
        <v>1135</v>
      </c>
      <c r="F318" s="77" t="s">
        <v>973</v>
      </c>
      <c r="G318" s="79">
        <v>0</v>
      </c>
      <c r="H318" s="79">
        <v>0</v>
      </c>
      <c r="I318" s="79">
        <f t="shared" si="27"/>
        <v>0</v>
      </c>
      <c r="J318" s="79">
        <v>0</v>
      </c>
      <c r="K318" s="79">
        <v>0</v>
      </c>
      <c r="L318" s="105">
        <f t="shared" si="28"/>
        <v>0</v>
      </c>
      <c r="M318" s="95"/>
      <c r="N318" s="95"/>
      <c r="O318" s="95"/>
    </row>
    <row r="319" spans="2:15" ht="39" hidden="1">
      <c r="B319" s="125" t="s">
        <v>866</v>
      </c>
      <c r="C319" s="77" t="s">
        <v>648</v>
      </c>
      <c r="D319" s="78" t="s">
        <v>637</v>
      </c>
      <c r="E319" s="78" t="s">
        <v>736</v>
      </c>
      <c r="F319" s="77"/>
      <c r="G319" s="79">
        <f>G320</f>
        <v>0</v>
      </c>
      <c r="H319" s="79">
        <f>H320</f>
        <v>0</v>
      </c>
      <c r="I319" s="79">
        <f t="shared" si="27"/>
        <v>0</v>
      </c>
      <c r="J319" s="79">
        <f>J320</f>
        <v>0</v>
      </c>
      <c r="K319" s="79">
        <f>K320</f>
        <v>0</v>
      </c>
      <c r="L319" s="105">
        <f t="shared" si="28"/>
        <v>0</v>
      </c>
      <c r="M319" s="95"/>
      <c r="N319" s="95"/>
      <c r="O319" s="95"/>
    </row>
    <row r="320" spans="2:15" ht="52.5" hidden="1">
      <c r="B320" s="125" t="s">
        <v>1147</v>
      </c>
      <c r="C320" s="69" t="s">
        <v>648</v>
      </c>
      <c r="D320" s="70" t="s">
        <v>637</v>
      </c>
      <c r="E320" s="70" t="s">
        <v>1146</v>
      </c>
      <c r="F320" s="69"/>
      <c r="G320" s="71">
        <f>G321</f>
        <v>0</v>
      </c>
      <c r="H320" s="71">
        <f>H321</f>
        <v>0</v>
      </c>
      <c r="I320" s="71">
        <f t="shared" si="27"/>
        <v>0</v>
      </c>
      <c r="J320" s="71">
        <f>J321</f>
        <v>0</v>
      </c>
      <c r="K320" s="71">
        <f>K321</f>
        <v>0</v>
      </c>
      <c r="L320" s="105">
        <f t="shared" si="28"/>
        <v>0</v>
      </c>
      <c r="M320" s="95"/>
      <c r="N320" s="95"/>
      <c r="O320" s="95"/>
    </row>
    <row r="321" spans="2:15" ht="26.25" hidden="1">
      <c r="B321" s="125" t="s">
        <v>772</v>
      </c>
      <c r="C321" s="69" t="s">
        <v>648</v>
      </c>
      <c r="D321" s="70" t="s">
        <v>637</v>
      </c>
      <c r="E321" s="70" t="s">
        <v>1146</v>
      </c>
      <c r="F321" s="69" t="s">
        <v>1007</v>
      </c>
      <c r="G321" s="71">
        <v>0</v>
      </c>
      <c r="H321" s="71">
        <v>0</v>
      </c>
      <c r="I321" s="71">
        <f t="shared" si="27"/>
        <v>0</v>
      </c>
      <c r="J321" s="71"/>
      <c r="K321" s="71"/>
      <c r="L321" s="105">
        <f t="shared" si="28"/>
        <v>0</v>
      </c>
      <c r="M321" s="95"/>
      <c r="N321" s="95"/>
      <c r="O321" s="95"/>
    </row>
    <row r="322" spans="2:15" s="64" customFormat="1" ht="26.25">
      <c r="B322" s="125" t="s">
        <v>1206</v>
      </c>
      <c r="C322" s="77" t="s">
        <v>648</v>
      </c>
      <c r="D322" s="78" t="s">
        <v>637</v>
      </c>
      <c r="E322" s="78" t="s">
        <v>1207</v>
      </c>
      <c r="F322" s="77"/>
      <c r="G322" s="79">
        <f>G323</f>
        <v>118410281.82</v>
      </c>
      <c r="H322" s="79">
        <f>H323</f>
        <v>0</v>
      </c>
      <c r="I322" s="79">
        <f t="shared" si="27"/>
        <v>118410281.82</v>
      </c>
      <c r="J322" s="79">
        <f>J323</f>
        <v>103816600</v>
      </c>
      <c r="K322" s="79">
        <f>K323</f>
        <v>0</v>
      </c>
      <c r="L322" s="105">
        <f t="shared" si="28"/>
        <v>103816600</v>
      </c>
      <c r="M322" s="95"/>
      <c r="N322" s="95"/>
      <c r="O322" s="95"/>
    </row>
    <row r="323" spans="2:15" s="64" customFormat="1" ht="12.75">
      <c r="B323" s="125" t="s">
        <v>1208</v>
      </c>
      <c r="C323" s="77" t="s">
        <v>648</v>
      </c>
      <c r="D323" s="78" t="s">
        <v>637</v>
      </c>
      <c r="E323" s="78" t="s">
        <v>1209</v>
      </c>
      <c r="F323" s="77"/>
      <c r="G323" s="79">
        <f>G324+G337+G339+G341+G343+G345+G335</f>
        <v>118410281.82</v>
      </c>
      <c r="H323" s="79">
        <f>H324+H337+H339+H341+H343+H345+H335</f>
        <v>0</v>
      </c>
      <c r="I323" s="79">
        <f t="shared" si="27"/>
        <v>118410281.82</v>
      </c>
      <c r="J323" s="79">
        <f>J324+J337+J339+J341+J343+J345+J335</f>
        <v>103816600</v>
      </c>
      <c r="K323" s="79">
        <f>K324+K337+K339+K341+K343+K345+K335</f>
        <v>0</v>
      </c>
      <c r="L323" s="105">
        <f t="shared" si="28"/>
        <v>103816600</v>
      </c>
      <c r="M323" s="95"/>
      <c r="N323" s="95"/>
      <c r="O323" s="95"/>
    </row>
    <row r="324" spans="2:15" s="64" customFormat="1" ht="26.25">
      <c r="B324" s="125" t="s">
        <v>1210</v>
      </c>
      <c r="C324" s="77" t="s">
        <v>648</v>
      </c>
      <c r="D324" s="78" t="s">
        <v>637</v>
      </c>
      <c r="E324" s="78" t="s">
        <v>1211</v>
      </c>
      <c r="F324" s="77"/>
      <c r="G324" s="79">
        <f>G325+G327+G329+G331+G333</f>
        <v>68816600</v>
      </c>
      <c r="H324" s="79">
        <f>H325+H327+H329+H331+H333</f>
        <v>0</v>
      </c>
      <c r="I324" s="79">
        <f t="shared" si="27"/>
        <v>68816600</v>
      </c>
      <c r="J324" s="79">
        <f>J325+J327+J329+J331+J333</f>
        <v>103816600</v>
      </c>
      <c r="K324" s="79">
        <f>K325+K327+K329+K331+K333</f>
        <v>0</v>
      </c>
      <c r="L324" s="105">
        <f t="shared" si="28"/>
        <v>103816600</v>
      </c>
      <c r="M324" s="95"/>
      <c r="N324" s="95"/>
      <c r="O324" s="95"/>
    </row>
    <row r="325" spans="2:15" s="64" customFormat="1" ht="12.75">
      <c r="B325" s="125" t="s">
        <v>1212</v>
      </c>
      <c r="C325" s="77" t="s">
        <v>648</v>
      </c>
      <c r="D325" s="78" t="s">
        <v>637</v>
      </c>
      <c r="E325" s="78" t="s">
        <v>1213</v>
      </c>
      <c r="F325" s="77"/>
      <c r="G325" s="79">
        <f>G326</f>
        <v>1418000</v>
      </c>
      <c r="H325" s="79">
        <f>H326</f>
        <v>0</v>
      </c>
      <c r="I325" s="79">
        <f t="shared" si="27"/>
        <v>1418000</v>
      </c>
      <c r="J325" s="79">
        <f>J326</f>
        <v>36418000</v>
      </c>
      <c r="K325" s="79">
        <f>K326</f>
        <v>0</v>
      </c>
      <c r="L325" s="105">
        <f t="shared" si="28"/>
        <v>36418000</v>
      </c>
      <c r="M325" s="95"/>
      <c r="N325" s="95"/>
      <c r="O325" s="95"/>
    </row>
    <row r="326" spans="2:15" s="64" customFormat="1" ht="26.25">
      <c r="B326" s="125" t="s">
        <v>767</v>
      </c>
      <c r="C326" s="77" t="s">
        <v>648</v>
      </c>
      <c r="D326" s="78" t="s">
        <v>637</v>
      </c>
      <c r="E326" s="78" t="s">
        <v>1213</v>
      </c>
      <c r="F326" s="77" t="s">
        <v>973</v>
      </c>
      <c r="G326" s="79">
        <v>1418000</v>
      </c>
      <c r="H326" s="79"/>
      <c r="I326" s="79">
        <f t="shared" si="27"/>
        <v>1418000</v>
      </c>
      <c r="J326" s="79">
        <f>27970800+8447200</f>
        <v>36418000</v>
      </c>
      <c r="K326" s="79">
        <v>0</v>
      </c>
      <c r="L326" s="105">
        <f t="shared" si="28"/>
        <v>36418000</v>
      </c>
      <c r="M326" s="95"/>
      <c r="N326" s="95"/>
      <c r="O326" s="95"/>
    </row>
    <row r="327" spans="2:15" s="64" customFormat="1" ht="78.75">
      <c r="B327" s="126" t="s">
        <v>1214</v>
      </c>
      <c r="C327" s="77" t="s">
        <v>648</v>
      </c>
      <c r="D327" s="78" t="s">
        <v>637</v>
      </c>
      <c r="E327" s="78" t="s">
        <v>1215</v>
      </c>
      <c r="F327" s="77"/>
      <c r="G327" s="79">
        <f>G328</f>
        <v>66353600</v>
      </c>
      <c r="H327" s="79">
        <f>H328</f>
        <v>0</v>
      </c>
      <c r="I327" s="79">
        <f t="shared" si="27"/>
        <v>66353600</v>
      </c>
      <c r="J327" s="79">
        <f>J328</f>
        <v>66353600</v>
      </c>
      <c r="K327" s="79">
        <f>K328</f>
        <v>0</v>
      </c>
      <c r="L327" s="105">
        <f t="shared" si="28"/>
        <v>66353600</v>
      </c>
      <c r="M327" s="95"/>
      <c r="N327" s="95"/>
      <c r="O327" s="95"/>
    </row>
    <row r="328" spans="2:15" s="64" customFormat="1" ht="26.25">
      <c r="B328" s="125" t="s">
        <v>767</v>
      </c>
      <c r="C328" s="77" t="s">
        <v>648</v>
      </c>
      <c r="D328" s="78" t="s">
        <v>637</v>
      </c>
      <c r="E328" s="78" t="s">
        <v>1215</v>
      </c>
      <c r="F328" s="77" t="s">
        <v>973</v>
      </c>
      <c r="G328" s="79">
        <f>50962826+15390774</f>
        <v>66353600</v>
      </c>
      <c r="H328" s="79">
        <v>0</v>
      </c>
      <c r="I328" s="79">
        <f t="shared" si="27"/>
        <v>66353600</v>
      </c>
      <c r="J328" s="79">
        <f>50962826+15390774</f>
        <v>66353600</v>
      </c>
      <c r="K328" s="79">
        <v>0</v>
      </c>
      <c r="L328" s="105">
        <f t="shared" si="28"/>
        <v>66353600</v>
      </c>
      <c r="M328" s="95"/>
      <c r="N328" s="95"/>
      <c r="O328" s="95"/>
    </row>
    <row r="329" spans="2:15" s="64" customFormat="1" ht="84">
      <c r="B329" s="90" t="s">
        <v>1128</v>
      </c>
      <c r="C329" s="77" t="s">
        <v>648</v>
      </c>
      <c r="D329" s="78" t="s">
        <v>637</v>
      </c>
      <c r="E329" s="78" t="s">
        <v>1216</v>
      </c>
      <c r="F329" s="77"/>
      <c r="G329" s="79">
        <f>G330</f>
        <v>945000</v>
      </c>
      <c r="H329" s="79">
        <f>H330</f>
        <v>0</v>
      </c>
      <c r="I329" s="79">
        <f t="shared" si="27"/>
        <v>945000</v>
      </c>
      <c r="J329" s="79">
        <f>J330</f>
        <v>945000</v>
      </c>
      <c r="K329" s="79">
        <f>K330</f>
        <v>0</v>
      </c>
      <c r="L329" s="105">
        <f t="shared" si="28"/>
        <v>945000</v>
      </c>
      <c r="M329" s="95"/>
      <c r="N329" s="95"/>
      <c r="O329" s="95"/>
    </row>
    <row r="330" spans="2:15" s="64" customFormat="1" ht="24">
      <c r="B330" s="88" t="s">
        <v>767</v>
      </c>
      <c r="C330" s="77" t="s">
        <v>648</v>
      </c>
      <c r="D330" s="78" t="s">
        <v>637</v>
      </c>
      <c r="E330" s="78" t="s">
        <v>1216</v>
      </c>
      <c r="F330" s="77" t="s">
        <v>973</v>
      </c>
      <c r="G330" s="79">
        <v>945000</v>
      </c>
      <c r="H330" s="79">
        <v>0</v>
      </c>
      <c r="I330" s="79">
        <f t="shared" si="27"/>
        <v>945000</v>
      </c>
      <c r="J330" s="79">
        <v>945000</v>
      </c>
      <c r="K330" s="79">
        <v>0</v>
      </c>
      <c r="L330" s="105">
        <f t="shared" si="28"/>
        <v>945000</v>
      </c>
      <c r="M330" s="95"/>
      <c r="N330" s="95"/>
      <c r="O330" s="95"/>
    </row>
    <row r="331" spans="2:15" s="64" customFormat="1" ht="24">
      <c r="B331" s="88" t="s">
        <v>1130</v>
      </c>
      <c r="C331" s="77" t="s">
        <v>648</v>
      </c>
      <c r="D331" s="78" t="s">
        <v>637</v>
      </c>
      <c r="E331" s="78" t="s">
        <v>1217</v>
      </c>
      <c r="F331" s="77"/>
      <c r="G331" s="79">
        <f>G332</f>
        <v>100000</v>
      </c>
      <c r="H331" s="79">
        <f>H332</f>
        <v>0</v>
      </c>
      <c r="I331" s="79">
        <f t="shared" si="27"/>
        <v>100000</v>
      </c>
      <c r="J331" s="79">
        <f>J332</f>
        <v>100000</v>
      </c>
      <c r="K331" s="79">
        <f>K332</f>
        <v>0</v>
      </c>
      <c r="L331" s="105">
        <f t="shared" si="28"/>
        <v>100000</v>
      </c>
      <c r="M331" s="95"/>
      <c r="N331" s="95"/>
      <c r="O331" s="95"/>
    </row>
    <row r="332" spans="2:15" s="64" customFormat="1" ht="26.25">
      <c r="B332" s="125" t="s">
        <v>767</v>
      </c>
      <c r="C332" s="77" t="s">
        <v>648</v>
      </c>
      <c r="D332" s="78" t="s">
        <v>637</v>
      </c>
      <c r="E332" s="78" t="s">
        <v>1217</v>
      </c>
      <c r="F332" s="77" t="s">
        <v>973</v>
      </c>
      <c r="G332" s="79">
        <f>76805+23195</f>
        <v>100000</v>
      </c>
      <c r="H332" s="79">
        <v>0</v>
      </c>
      <c r="I332" s="79">
        <f t="shared" si="27"/>
        <v>100000</v>
      </c>
      <c r="J332" s="79">
        <f>76805+23195</f>
        <v>100000</v>
      </c>
      <c r="K332" s="79">
        <v>0</v>
      </c>
      <c r="L332" s="105">
        <f t="shared" si="28"/>
        <v>100000</v>
      </c>
      <c r="M332" s="95"/>
      <c r="N332" s="95"/>
      <c r="O332" s="95"/>
    </row>
    <row r="333" spans="2:15" s="64" customFormat="1" ht="24" hidden="1">
      <c r="B333" s="88" t="s">
        <v>1370</v>
      </c>
      <c r="C333" s="77" t="s">
        <v>648</v>
      </c>
      <c r="D333" s="78" t="s">
        <v>637</v>
      </c>
      <c r="E333" s="78" t="s">
        <v>1378</v>
      </c>
      <c r="F333" s="77"/>
      <c r="G333" s="79">
        <f>G334</f>
        <v>0</v>
      </c>
      <c r="H333" s="79">
        <f>H334</f>
        <v>0</v>
      </c>
      <c r="I333" s="79">
        <f t="shared" si="27"/>
        <v>0</v>
      </c>
      <c r="J333" s="79">
        <f>J334</f>
        <v>0</v>
      </c>
      <c r="K333" s="79">
        <f>K334</f>
        <v>0</v>
      </c>
      <c r="L333" s="105">
        <f t="shared" si="28"/>
        <v>0</v>
      </c>
      <c r="M333" s="95"/>
      <c r="N333" s="95"/>
      <c r="O333" s="95"/>
    </row>
    <row r="334" spans="2:15" s="64" customFormat="1" ht="24" hidden="1">
      <c r="B334" s="88" t="s">
        <v>767</v>
      </c>
      <c r="C334" s="77" t="s">
        <v>648</v>
      </c>
      <c r="D334" s="78" t="s">
        <v>637</v>
      </c>
      <c r="E334" s="78" t="s">
        <v>1378</v>
      </c>
      <c r="F334" s="77" t="s">
        <v>973</v>
      </c>
      <c r="G334" s="79">
        <v>0</v>
      </c>
      <c r="H334" s="79">
        <v>0</v>
      </c>
      <c r="I334" s="79">
        <f t="shared" si="27"/>
        <v>0</v>
      </c>
      <c r="J334" s="79">
        <v>0</v>
      </c>
      <c r="K334" s="79">
        <v>0</v>
      </c>
      <c r="L334" s="105">
        <f t="shared" si="28"/>
        <v>0</v>
      </c>
      <c r="M334" s="95"/>
      <c r="N334" s="95"/>
      <c r="O334" s="95"/>
    </row>
    <row r="335" spans="2:15" s="64" customFormat="1" ht="32.25" customHeight="1">
      <c r="B335" s="90" t="s">
        <v>1483</v>
      </c>
      <c r="C335" s="77" t="s">
        <v>648</v>
      </c>
      <c r="D335" s="78" t="s">
        <v>637</v>
      </c>
      <c r="E335" s="78" t="s">
        <v>1517</v>
      </c>
      <c r="F335" s="77"/>
      <c r="G335" s="79">
        <f>G336</f>
        <v>0</v>
      </c>
      <c r="H335" s="79">
        <f>H336</f>
        <v>0</v>
      </c>
      <c r="I335" s="79">
        <f t="shared" si="27"/>
        <v>0</v>
      </c>
      <c r="J335" s="79">
        <f>J336</f>
        <v>0</v>
      </c>
      <c r="K335" s="79">
        <f>K336</f>
        <v>0</v>
      </c>
      <c r="L335" s="105">
        <f t="shared" si="28"/>
        <v>0</v>
      </c>
      <c r="M335" s="95"/>
      <c r="N335" s="95"/>
      <c r="O335" s="95"/>
    </row>
    <row r="336" spans="2:15" s="64" customFormat="1" ht="24">
      <c r="B336" s="88" t="s">
        <v>772</v>
      </c>
      <c r="C336" s="77" t="s">
        <v>648</v>
      </c>
      <c r="D336" s="78" t="s">
        <v>637</v>
      </c>
      <c r="E336" s="78" t="s">
        <v>1517</v>
      </c>
      <c r="F336" s="77" t="s">
        <v>1007</v>
      </c>
      <c r="G336" s="79">
        <v>0</v>
      </c>
      <c r="H336" s="79">
        <v>0</v>
      </c>
      <c r="I336" s="79">
        <f t="shared" si="27"/>
        <v>0</v>
      </c>
      <c r="J336" s="79"/>
      <c r="K336" s="79"/>
      <c r="L336" s="105">
        <f t="shared" si="28"/>
        <v>0</v>
      </c>
      <c r="M336" s="95"/>
      <c r="N336" s="95"/>
      <c r="O336" s="95"/>
    </row>
    <row r="337" spans="2:15" s="64" customFormat="1" ht="24">
      <c r="B337" s="90" t="s">
        <v>1485</v>
      </c>
      <c r="C337" s="77" t="s">
        <v>648</v>
      </c>
      <c r="D337" s="78" t="s">
        <v>637</v>
      </c>
      <c r="E337" s="78" t="s">
        <v>1548</v>
      </c>
      <c r="F337" s="77"/>
      <c r="G337" s="79">
        <f>G338</f>
        <v>49593681.82</v>
      </c>
      <c r="H337" s="79">
        <f>H338</f>
        <v>0</v>
      </c>
      <c r="I337" s="79">
        <f t="shared" si="27"/>
        <v>49593681.82</v>
      </c>
      <c r="J337" s="79">
        <f>J338</f>
        <v>0</v>
      </c>
      <c r="K337" s="79">
        <f>K338</f>
        <v>0</v>
      </c>
      <c r="L337" s="105">
        <f t="shared" si="28"/>
        <v>0</v>
      </c>
      <c r="M337" s="95"/>
      <c r="N337" s="95"/>
      <c r="O337" s="95"/>
    </row>
    <row r="338" spans="2:15" ht="24">
      <c r="B338" s="88" t="s">
        <v>772</v>
      </c>
      <c r="C338" s="77" t="s">
        <v>648</v>
      </c>
      <c r="D338" s="78" t="s">
        <v>637</v>
      </c>
      <c r="E338" s="78" t="s">
        <v>1548</v>
      </c>
      <c r="F338" s="77" t="s">
        <v>1007</v>
      </c>
      <c r="G338" s="79">
        <v>49593681.82</v>
      </c>
      <c r="H338" s="79">
        <v>0</v>
      </c>
      <c r="I338" s="79">
        <f t="shared" si="27"/>
        <v>49593681.82</v>
      </c>
      <c r="J338" s="79"/>
      <c r="K338" s="79"/>
      <c r="L338" s="71">
        <f t="shared" si="28"/>
        <v>0</v>
      </c>
      <c r="M338" s="95"/>
      <c r="N338" s="95"/>
      <c r="O338" s="95"/>
    </row>
    <row r="339" spans="2:15" ht="60" hidden="1">
      <c r="B339" s="90" t="s">
        <v>1379</v>
      </c>
      <c r="C339" s="77" t="s">
        <v>648</v>
      </c>
      <c r="D339" s="78" t="s">
        <v>637</v>
      </c>
      <c r="E339" s="78" t="s">
        <v>1382</v>
      </c>
      <c r="F339" s="77"/>
      <c r="G339" s="79">
        <f>G340</f>
        <v>0</v>
      </c>
      <c r="H339" s="79">
        <f>H340</f>
        <v>0</v>
      </c>
      <c r="I339" s="79">
        <f t="shared" si="27"/>
        <v>0</v>
      </c>
      <c r="J339" s="79">
        <f>J340</f>
        <v>0</v>
      </c>
      <c r="K339" s="79">
        <f>K340</f>
        <v>0</v>
      </c>
      <c r="L339" s="71">
        <f t="shared" si="28"/>
        <v>0</v>
      </c>
      <c r="M339" s="95"/>
      <c r="N339" s="95"/>
      <c r="O339" s="95"/>
    </row>
    <row r="340" spans="2:15" ht="24" hidden="1">
      <c r="B340" s="88" t="s">
        <v>772</v>
      </c>
      <c r="C340" s="77" t="s">
        <v>648</v>
      </c>
      <c r="D340" s="78" t="s">
        <v>637</v>
      </c>
      <c r="E340" s="78" t="s">
        <v>1382</v>
      </c>
      <c r="F340" s="77" t="s">
        <v>1007</v>
      </c>
      <c r="G340" s="79"/>
      <c r="H340" s="79"/>
      <c r="I340" s="79">
        <f t="shared" si="27"/>
        <v>0</v>
      </c>
      <c r="J340" s="79"/>
      <c r="K340" s="79"/>
      <c r="L340" s="71">
        <f t="shared" si="28"/>
        <v>0</v>
      </c>
      <c r="M340" s="95"/>
      <c r="N340" s="95"/>
      <c r="O340" s="95"/>
    </row>
    <row r="341" spans="2:15" ht="24" hidden="1">
      <c r="B341" s="88" t="s">
        <v>1383</v>
      </c>
      <c r="C341" s="77" t="s">
        <v>648</v>
      </c>
      <c r="D341" s="78" t="s">
        <v>637</v>
      </c>
      <c r="E341" s="78" t="s">
        <v>1384</v>
      </c>
      <c r="F341" s="77"/>
      <c r="G341" s="79">
        <f>G342</f>
        <v>0</v>
      </c>
      <c r="H341" s="79">
        <f>H342</f>
        <v>0</v>
      </c>
      <c r="I341" s="79">
        <f t="shared" si="27"/>
        <v>0</v>
      </c>
      <c r="J341" s="79">
        <f>J342</f>
        <v>0</v>
      </c>
      <c r="K341" s="79">
        <f>K342</f>
        <v>0</v>
      </c>
      <c r="L341" s="71">
        <f t="shared" si="28"/>
        <v>0</v>
      </c>
      <c r="M341" s="95"/>
      <c r="N341" s="95"/>
      <c r="O341" s="95"/>
    </row>
    <row r="342" spans="2:15" ht="24" hidden="1">
      <c r="B342" s="88" t="s">
        <v>767</v>
      </c>
      <c r="C342" s="77" t="s">
        <v>648</v>
      </c>
      <c r="D342" s="78" t="s">
        <v>637</v>
      </c>
      <c r="E342" s="78" t="s">
        <v>1384</v>
      </c>
      <c r="F342" s="77" t="s">
        <v>973</v>
      </c>
      <c r="G342" s="79"/>
      <c r="H342" s="79"/>
      <c r="I342" s="79">
        <f t="shared" si="27"/>
        <v>0</v>
      </c>
      <c r="J342" s="79"/>
      <c r="K342" s="79"/>
      <c r="L342" s="71">
        <f t="shared" si="28"/>
        <v>0</v>
      </c>
      <c r="M342" s="95"/>
      <c r="N342" s="95"/>
      <c r="O342" s="95"/>
    </row>
    <row r="343" spans="2:15" ht="60" hidden="1">
      <c r="B343" s="90" t="s">
        <v>1346</v>
      </c>
      <c r="C343" s="77" t="s">
        <v>648</v>
      </c>
      <c r="D343" s="77" t="s">
        <v>637</v>
      </c>
      <c r="E343" s="77" t="s">
        <v>1347</v>
      </c>
      <c r="F343" s="77"/>
      <c r="G343" s="79">
        <f>G344</f>
        <v>0</v>
      </c>
      <c r="H343" s="79">
        <f>H344</f>
        <v>0</v>
      </c>
      <c r="I343" s="79">
        <f t="shared" si="27"/>
        <v>0</v>
      </c>
      <c r="J343" s="79">
        <f>J344</f>
        <v>0</v>
      </c>
      <c r="K343" s="79">
        <f>K344</f>
        <v>0</v>
      </c>
      <c r="L343" s="71">
        <f t="shared" si="28"/>
        <v>0</v>
      </c>
      <c r="M343" s="95"/>
      <c r="N343" s="95"/>
      <c r="O343" s="95"/>
    </row>
    <row r="344" spans="2:15" ht="24" hidden="1">
      <c r="B344" s="88" t="s">
        <v>772</v>
      </c>
      <c r="C344" s="77" t="s">
        <v>648</v>
      </c>
      <c r="D344" s="77" t="s">
        <v>637</v>
      </c>
      <c r="E344" s="77" t="s">
        <v>1347</v>
      </c>
      <c r="F344" s="77" t="s">
        <v>1007</v>
      </c>
      <c r="G344" s="79"/>
      <c r="H344" s="79">
        <v>0</v>
      </c>
      <c r="I344" s="79">
        <f t="shared" si="27"/>
        <v>0</v>
      </c>
      <c r="J344" s="79">
        <v>0</v>
      </c>
      <c r="K344" s="79">
        <v>0</v>
      </c>
      <c r="L344" s="105">
        <f t="shared" si="28"/>
        <v>0</v>
      </c>
      <c r="M344" s="95"/>
      <c r="N344" s="95"/>
      <c r="O344" s="95"/>
    </row>
    <row r="345" spans="2:15" ht="12.75" hidden="1">
      <c r="B345" s="88"/>
      <c r="C345" s="77" t="s">
        <v>648</v>
      </c>
      <c r="D345" s="77" t="s">
        <v>637</v>
      </c>
      <c r="E345" s="77"/>
      <c r="F345" s="77"/>
      <c r="G345" s="79"/>
      <c r="H345" s="79"/>
      <c r="I345" s="79"/>
      <c r="J345" s="79">
        <v>0</v>
      </c>
      <c r="K345" s="79">
        <v>0</v>
      </c>
      <c r="L345" s="105">
        <f t="shared" si="28"/>
        <v>0</v>
      </c>
      <c r="M345" s="95"/>
      <c r="N345" s="95"/>
      <c r="O345" s="95"/>
    </row>
    <row r="346" spans="2:15" ht="12.75" hidden="1">
      <c r="B346" s="88"/>
      <c r="C346" s="77" t="s">
        <v>648</v>
      </c>
      <c r="D346" s="77" t="s">
        <v>637</v>
      </c>
      <c r="E346" s="77"/>
      <c r="F346" s="77"/>
      <c r="G346" s="79"/>
      <c r="H346" s="79"/>
      <c r="I346" s="79"/>
      <c r="J346" s="79">
        <v>0</v>
      </c>
      <c r="K346" s="79">
        <v>0</v>
      </c>
      <c r="L346" s="105">
        <f t="shared" si="28"/>
        <v>0</v>
      </c>
      <c r="M346" s="95"/>
      <c r="N346" s="95"/>
      <c r="O346" s="95"/>
    </row>
    <row r="347" spans="2:15" s="64" customFormat="1" ht="12.75">
      <c r="B347" s="124" t="s">
        <v>478</v>
      </c>
      <c r="C347" s="117" t="s">
        <v>648</v>
      </c>
      <c r="D347" s="122" t="s">
        <v>638</v>
      </c>
      <c r="E347" s="122"/>
      <c r="F347" s="117"/>
      <c r="G347" s="123">
        <f>G348+G364+G359</f>
        <v>426826855.18</v>
      </c>
      <c r="H347" s="123">
        <f>H348+H364+H359</f>
        <v>0</v>
      </c>
      <c r="I347" s="123">
        <f aca="true" t="shared" si="29" ref="I347:I411">G347+H347</f>
        <v>426826855.18</v>
      </c>
      <c r="J347" s="123">
        <f>J348+J364+J359</f>
        <v>224830098</v>
      </c>
      <c r="K347" s="123">
        <f>K348+K364+K359</f>
        <v>0</v>
      </c>
      <c r="L347" s="71">
        <f t="shared" si="28"/>
        <v>224830098</v>
      </c>
      <c r="M347" s="95"/>
      <c r="N347" s="95"/>
      <c r="O347" s="95"/>
    </row>
    <row r="348" spans="2:15" s="64" customFormat="1" ht="12.75" hidden="1">
      <c r="B348" s="125" t="s">
        <v>1069</v>
      </c>
      <c r="C348" s="77" t="s">
        <v>648</v>
      </c>
      <c r="D348" s="78" t="s">
        <v>638</v>
      </c>
      <c r="E348" s="78" t="s">
        <v>759</v>
      </c>
      <c r="F348" s="77"/>
      <c r="G348" s="79">
        <f>G349+G353+G355+G357+G351</f>
        <v>0</v>
      </c>
      <c r="H348" s="79">
        <f>H349+H353+H355+H357+H351</f>
        <v>0</v>
      </c>
      <c r="I348" s="79">
        <f t="shared" si="29"/>
        <v>0</v>
      </c>
      <c r="J348" s="79">
        <f>J349+J353+J355+J357+J351</f>
        <v>0</v>
      </c>
      <c r="K348" s="79">
        <f>K349+K353+K355+K357+K351</f>
        <v>0</v>
      </c>
      <c r="L348" s="71">
        <f t="shared" si="28"/>
        <v>0</v>
      </c>
      <c r="M348" s="95"/>
      <c r="N348" s="95"/>
      <c r="O348" s="95"/>
    </row>
    <row r="349" spans="2:15" ht="26.25" hidden="1">
      <c r="B349" s="125" t="s">
        <v>865</v>
      </c>
      <c r="C349" s="77" t="s">
        <v>648</v>
      </c>
      <c r="D349" s="78" t="s">
        <v>638</v>
      </c>
      <c r="E349" s="78" t="s">
        <v>802</v>
      </c>
      <c r="F349" s="77"/>
      <c r="G349" s="79">
        <f>G350</f>
        <v>0</v>
      </c>
      <c r="H349" s="79">
        <f>H350</f>
        <v>0</v>
      </c>
      <c r="I349" s="79">
        <f t="shared" si="29"/>
        <v>0</v>
      </c>
      <c r="J349" s="79">
        <f>J350</f>
        <v>0</v>
      </c>
      <c r="K349" s="79">
        <f>K350</f>
        <v>0</v>
      </c>
      <c r="L349" s="105">
        <f t="shared" si="28"/>
        <v>0</v>
      </c>
      <c r="M349" s="95"/>
      <c r="N349" s="95"/>
      <c r="O349" s="95"/>
    </row>
    <row r="350" spans="2:15" ht="26.25" hidden="1">
      <c r="B350" s="125" t="s">
        <v>767</v>
      </c>
      <c r="C350" s="77" t="s">
        <v>648</v>
      </c>
      <c r="D350" s="78" t="s">
        <v>638</v>
      </c>
      <c r="E350" s="78" t="s">
        <v>802</v>
      </c>
      <c r="F350" s="77">
        <v>600</v>
      </c>
      <c r="G350" s="79">
        <v>0</v>
      </c>
      <c r="H350" s="79">
        <v>0</v>
      </c>
      <c r="I350" s="79">
        <f t="shared" si="29"/>
        <v>0</v>
      </c>
      <c r="J350" s="79"/>
      <c r="K350" s="79"/>
      <c r="L350" s="105">
        <f t="shared" si="28"/>
        <v>0</v>
      </c>
      <c r="M350" s="95"/>
      <c r="N350" s="95"/>
      <c r="O350" s="95"/>
    </row>
    <row r="351" spans="2:15" ht="26.25" hidden="1">
      <c r="B351" s="125" t="s">
        <v>1140</v>
      </c>
      <c r="C351" s="77" t="s">
        <v>648</v>
      </c>
      <c r="D351" s="78" t="s">
        <v>638</v>
      </c>
      <c r="E351" s="78" t="s">
        <v>1139</v>
      </c>
      <c r="F351" s="77"/>
      <c r="G351" s="79">
        <f>G352</f>
        <v>0</v>
      </c>
      <c r="H351" s="79">
        <f>H352</f>
        <v>0</v>
      </c>
      <c r="I351" s="79">
        <f t="shared" si="29"/>
        <v>0</v>
      </c>
      <c r="J351" s="79">
        <f>J352</f>
        <v>0</v>
      </c>
      <c r="K351" s="79">
        <f>K352</f>
        <v>0</v>
      </c>
      <c r="L351" s="105">
        <f t="shared" si="28"/>
        <v>0</v>
      </c>
      <c r="M351" s="95"/>
      <c r="N351" s="95"/>
      <c r="O351" s="95"/>
    </row>
    <row r="352" spans="2:15" ht="26.25" hidden="1">
      <c r="B352" s="125" t="s">
        <v>767</v>
      </c>
      <c r="C352" s="77" t="s">
        <v>648</v>
      </c>
      <c r="D352" s="78" t="s">
        <v>638</v>
      </c>
      <c r="E352" s="78" t="s">
        <v>1139</v>
      </c>
      <c r="F352" s="77" t="s">
        <v>973</v>
      </c>
      <c r="G352" s="79">
        <v>0</v>
      </c>
      <c r="H352" s="79">
        <v>0</v>
      </c>
      <c r="I352" s="79">
        <f t="shared" si="29"/>
        <v>0</v>
      </c>
      <c r="J352" s="79">
        <v>0</v>
      </c>
      <c r="K352" s="79">
        <v>0</v>
      </c>
      <c r="L352" s="105">
        <f t="shared" si="28"/>
        <v>0</v>
      </c>
      <c r="M352" s="95"/>
      <c r="N352" s="95"/>
      <c r="O352" s="95"/>
    </row>
    <row r="353" spans="2:15" ht="105" hidden="1">
      <c r="B353" s="126" t="s">
        <v>855</v>
      </c>
      <c r="C353" s="77" t="s">
        <v>648</v>
      </c>
      <c r="D353" s="78" t="s">
        <v>638</v>
      </c>
      <c r="E353" s="78" t="s">
        <v>803</v>
      </c>
      <c r="F353" s="77"/>
      <c r="G353" s="79">
        <f>G354</f>
        <v>0</v>
      </c>
      <c r="H353" s="79">
        <f>H354</f>
        <v>0</v>
      </c>
      <c r="I353" s="79">
        <f t="shared" si="29"/>
        <v>0</v>
      </c>
      <c r="J353" s="79">
        <f>J354</f>
        <v>0</v>
      </c>
      <c r="K353" s="79">
        <f>K354</f>
        <v>0</v>
      </c>
      <c r="L353" s="105">
        <f t="shared" si="28"/>
        <v>0</v>
      </c>
      <c r="M353" s="95"/>
      <c r="N353" s="95"/>
      <c r="O353" s="95"/>
    </row>
    <row r="354" spans="2:15" ht="26.25" hidden="1">
      <c r="B354" s="125" t="s">
        <v>767</v>
      </c>
      <c r="C354" s="77" t="s">
        <v>648</v>
      </c>
      <c r="D354" s="78" t="s">
        <v>638</v>
      </c>
      <c r="E354" s="78" t="s">
        <v>803</v>
      </c>
      <c r="F354" s="77">
        <v>600</v>
      </c>
      <c r="G354" s="79">
        <v>0</v>
      </c>
      <c r="H354" s="79">
        <v>0</v>
      </c>
      <c r="I354" s="79">
        <f t="shared" si="29"/>
        <v>0</v>
      </c>
      <c r="J354" s="79">
        <v>0</v>
      </c>
      <c r="K354" s="79">
        <v>0</v>
      </c>
      <c r="L354" s="105">
        <f t="shared" si="28"/>
        <v>0</v>
      </c>
      <c r="M354" s="95"/>
      <c r="N354" s="95"/>
      <c r="O354" s="95"/>
    </row>
    <row r="355" spans="2:15" s="64" customFormat="1" ht="39" hidden="1">
      <c r="B355" s="125" t="s">
        <v>860</v>
      </c>
      <c r="C355" s="77" t="s">
        <v>648</v>
      </c>
      <c r="D355" s="78" t="s">
        <v>638</v>
      </c>
      <c r="E355" s="78" t="s">
        <v>805</v>
      </c>
      <c r="F355" s="77"/>
      <c r="G355" s="79">
        <f>G356</f>
        <v>0</v>
      </c>
      <c r="H355" s="79">
        <f>H356</f>
        <v>0</v>
      </c>
      <c r="I355" s="79">
        <f t="shared" si="29"/>
        <v>0</v>
      </c>
      <c r="J355" s="79">
        <f>J356</f>
        <v>0</v>
      </c>
      <c r="K355" s="79">
        <f>K356</f>
        <v>0</v>
      </c>
      <c r="L355" s="105">
        <f t="shared" si="28"/>
        <v>0</v>
      </c>
      <c r="M355" s="95"/>
      <c r="N355" s="95"/>
      <c r="O355" s="95"/>
    </row>
    <row r="356" spans="2:15" s="64" customFormat="1" ht="26.25" hidden="1">
      <c r="B356" s="125" t="s">
        <v>767</v>
      </c>
      <c r="C356" s="77" t="s">
        <v>648</v>
      </c>
      <c r="D356" s="78" t="s">
        <v>638</v>
      </c>
      <c r="E356" s="78" t="s">
        <v>805</v>
      </c>
      <c r="F356" s="77">
        <v>600</v>
      </c>
      <c r="G356" s="79">
        <v>0</v>
      </c>
      <c r="H356" s="79">
        <v>0</v>
      </c>
      <c r="I356" s="79">
        <f t="shared" si="29"/>
        <v>0</v>
      </c>
      <c r="J356" s="79">
        <v>0</v>
      </c>
      <c r="K356" s="79">
        <v>0</v>
      </c>
      <c r="L356" s="105">
        <f t="shared" si="28"/>
        <v>0</v>
      </c>
      <c r="M356" s="95"/>
      <c r="N356" s="95"/>
      <c r="O356" s="95"/>
    </row>
    <row r="357" spans="2:15" ht="26.25" hidden="1">
      <c r="B357" s="125" t="s">
        <v>1131</v>
      </c>
      <c r="C357" s="77" t="s">
        <v>648</v>
      </c>
      <c r="D357" s="78" t="s">
        <v>638</v>
      </c>
      <c r="E357" s="78" t="s">
        <v>720</v>
      </c>
      <c r="F357" s="77"/>
      <c r="G357" s="79">
        <f>G358</f>
        <v>0</v>
      </c>
      <c r="H357" s="79">
        <f>H358</f>
        <v>0</v>
      </c>
      <c r="I357" s="79">
        <f t="shared" si="29"/>
        <v>0</v>
      </c>
      <c r="J357" s="79">
        <f>J358</f>
        <v>0</v>
      </c>
      <c r="K357" s="79">
        <f>K358</f>
        <v>0</v>
      </c>
      <c r="L357" s="105">
        <f t="shared" si="28"/>
        <v>0</v>
      </c>
      <c r="M357" s="95"/>
      <c r="N357" s="95"/>
      <c r="O357" s="95"/>
    </row>
    <row r="358" spans="2:15" ht="26.25" hidden="1">
      <c r="B358" s="125" t="s">
        <v>767</v>
      </c>
      <c r="C358" s="77" t="s">
        <v>648</v>
      </c>
      <c r="D358" s="78" t="s">
        <v>638</v>
      </c>
      <c r="E358" s="78" t="s">
        <v>720</v>
      </c>
      <c r="F358" s="77">
        <v>600</v>
      </c>
      <c r="G358" s="79">
        <v>0</v>
      </c>
      <c r="H358" s="79">
        <v>0</v>
      </c>
      <c r="I358" s="79">
        <f t="shared" si="29"/>
        <v>0</v>
      </c>
      <c r="J358" s="79">
        <v>0</v>
      </c>
      <c r="K358" s="79">
        <v>0</v>
      </c>
      <c r="L358" s="105">
        <f t="shared" si="28"/>
        <v>0</v>
      </c>
      <c r="M358" s="95"/>
      <c r="N358" s="95"/>
      <c r="O358" s="95"/>
    </row>
    <row r="359" spans="2:15" ht="39" hidden="1">
      <c r="B359" s="125" t="s">
        <v>866</v>
      </c>
      <c r="C359" s="77" t="s">
        <v>648</v>
      </c>
      <c r="D359" s="78" t="s">
        <v>638</v>
      </c>
      <c r="E359" s="78" t="s">
        <v>736</v>
      </c>
      <c r="F359" s="77"/>
      <c r="G359" s="79">
        <f>G360+G362</f>
        <v>0</v>
      </c>
      <c r="H359" s="79">
        <f>H360+H362</f>
        <v>0</v>
      </c>
      <c r="I359" s="79">
        <f t="shared" si="29"/>
        <v>0</v>
      </c>
      <c r="J359" s="79">
        <f>J360+J362</f>
        <v>0</v>
      </c>
      <c r="K359" s="79">
        <f>K360+K362</f>
        <v>0</v>
      </c>
      <c r="L359" s="105">
        <f t="shared" si="28"/>
        <v>0</v>
      </c>
      <c r="M359" s="95"/>
      <c r="N359" s="95"/>
      <c r="O359" s="95"/>
    </row>
    <row r="360" spans="2:15" ht="26.25" hidden="1">
      <c r="B360" s="125" t="s">
        <v>1143</v>
      </c>
      <c r="C360" s="77" t="s">
        <v>648</v>
      </c>
      <c r="D360" s="78" t="s">
        <v>638</v>
      </c>
      <c r="E360" s="78" t="s">
        <v>1141</v>
      </c>
      <c r="F360" s="77"/>
      <c r="G360" s="79">
        <f>G361</f>
        <v>0</v>
      </c>
      <c r="H360" s="79">
        <f>H361</f>
        <v>0</v>
      </c>
      <c r="I360" s="79">
        <f t="shared" si="29"/>
        <v>0</v>
      </c>
      <c r="J360" s="79">
        <f>J361</f>
        <v>0</v>
      </c>
      <c r="K360" s="79">
        <f>K361</f>
        <v>0</v>
      </c>
      <c r="L360" s="105">
        <f t="shared" si="28"/>
        <v>0</v>
      </c>
      <c r="M360" s="95"/>
      <c r="N360" s="95"/>
      <c r="O360" s="95"/>
    </row>
    <row r="361" spans="2:15" s="64" customFormat="1" ht="26.25" hidden="1">
      <c r="B361" s="125" t="s">
        <v>772</v>
      </c>
      <c r="C361" s="77" t="s">
        <v>648</v>
      </c>
      <c r="D361" s="78" t="s">
        <v>638</v>
      </c>
      <c r="E361" s="78" t="s">
        <v>1141</v>
      </c>
      <c r="F361" s="77" t="s">
        <v>1007</v>
      </c>
      <c r="G361" s="79">
        <v>0</v>
      </c>
      <c r="H361" s="79">
        <v>0</v>
      </c>
      <c r="I361" s="79">
        <f t="shared" si="29"/>
        <v>0</v>
      </c>
      <c r="J361" s="79">
        <v>0</v>
      </c>
      <c r="K361" s="79">
        <v>0</v>
      </c>
      <c r="L361" s="105">
        <f t="shared" si="28"/>
        <v>0</v>
      </c>
      <c r="M361" s="95"/>
      <c r="N361" s="95"/>
      <c r="O361" s="95"/>
    </row>
    <row r="362" spans="2:15" s="64" customFormat="1" ht="26.25" hidden="1">
      <c r="B362" s="125" t="s">
        <v>1143</v>
      </c>
      <c r="C362" s="77" t="s">
        <v>648</v>
      </c>
      <c r="D362" s="78" t="s">
        <v>638</v>
      </c>
      <c r="E362" s="78" t="s">
        <v>1142</v>
      </c>
      <c r="F362" s="77"/>
      <c r="G362" s="79">
        <f>G363</f>
        <v>0</v>
      </c>
      <c r="H362" s="79">
        <f>H363</f>
        <v>0</v>
      </c>
      <c r="I362" s="79">
        <f t="shared" si="29"/>
        <v>0</v>
      </c>
      <c r="J362" s="79">
        <f>J363</f>
        <v>0</v>
      </c>
      <c r="K362" s="79">
        <f>K363</f>
        <v>0</v>
      </c>
      <c r="L362" s="105">
        <f t="shared" si="28"/>
        <v>0</v>
      </c>
      <c r="M362" s="95"/>
      <c r="N362" s="95"/>
      <c r="O362" s="95"/>
    </row>
    <row r="363" spans="2:15" s="64" customFormat="1" ht="26.25" hidden="1">
      <c r="B363" s="125" t="s">
        <v>772</v>
      </c>
      <c r="C363" s="77" t="s">
        <v>648</v>
      </c>
      <c r="D363" s="78" t="s">
        <v>638</v>
      </c>
      <c r="E363" s="78" t="s">
        <v>1142</v>
      </c>
      <c r="F363" s="77" t="s">
        <v>1007</v>
      </c>
      <c r="G363" s="79">
        <v>0</v>
      </c>
      <c r="H363" s="79">
        <v>0</v>
      </c>
      <c r="I363" s="79">
        <f t="shared" si="29"/>
        <v>0</v>
      </c>
      <c r="J363" s="79">
        <v>0</v>
      </c>
      <c r="K363" s="79">
        <v>0</v>
      </c>
      <c r="L363" s="105">
        <f t="shared" si="28"/>
        <v>0</v>
      </c>
      <c r="M363" s="95"/>
      <c r="N363" s="95"/>
      <c r="O363" s="95"/>
    </row>
    <row r="364" spans="2:15" s="64" customFormat="1" ht="26.25">
      <c r="B364" s="125" t="s">
        <v>1206</v>
      </c>
      <c r="C364" s="77" t="s">
        <v>648</v>
      </c>
      <c r="D364" s="78" t="s">
        <v>638</v>
      </c>
      <c r="E364" s="78" t="s">
        <v>1207</v>
      </c>
      <c r="F364" s="77"/>
      <c r="G364" s="79">
        <f>G365</f>
        <v>426826855.18</v>
      </c>
      <c r="H364" s="79">
        <f>H365</f>
        <v>0</v>
      </c>
      <c r="I364" s="79">
        <f t="shared" si="29"/>
        <v>426826855.18</v>
      </c>
      <c r="J364" s="79">
        <f>J365</f>
        <v>224830098</v>
      </c>
      <c r="K364" s="79">
        <f>K365</f>
        <v>0</v>
      </c>
      <c r="L364" s="71">
        <f t="shared" si="28"/>
        <v>224830098</v>
      </c>
      <c r="M364" s="95"/>
      <c r="N364" s="95"/>
      <c r="O364" s="95"/>
    </row>
    <row r="365" spans="2:15" s="64" customFormat="1" ht="12.75">
      <c r="B365" s="125" t="s">
        <v>1218</v>
      </c>
      <c r="C365" s="77" t="s">
        <v>648</v>
      </c>
      <c r="D365" s="78" t="s">
        <v>638</v>
      </c>
      <c r="E365" s="78" t="s">
        <v>1219</v>
      </c>
      <c r="F365" s="77"/>
      <c r="G365" s="79">
        <f>G366+G379+G383+G390+G381+G386+G388</f>
        <v>426826855.18</v>
      </c>
      <c r="H365" s="79">
        <f>H366+H379+H383+H390+H381+H386+H388</f>
        <v>0</v>
      </c>
      <c r="I365" s="79">
        <f t="shared" si="29"/>
        <v>426826855.18</v>
      </c>
      <c r="J365" s="79">
        <f>J366+J379+J383+J390+J381+J386+J388</f>
        <v>224830098</v>
      </c>
      <c r="K365" s="79">
        <f>K366+K379+K383+K390+K381+K386+K388</f>
        <v>0</v>
      </c>
      <c r="L365" s="105">
        <f t="shared" si="28"/>
        <v>224830098</v>
      </c>
      <c r="M365" s="95"/>
      <c r="N365" s="95"/>
      <c r="O365" s="95"/>
    </row>
    <row r="366" spans="2:15" s="64" customFormat="1" ht="26.25">
      <c r="B366" s="125" t="s">
        <v>1220</v>
      </c>
      <c r="C366" s="77" t="s">
        <v>648</v>
      </c>
      <c r="D366" s="78" t="s">
        <v>638</v>
      </c>
      <c r="E366" s="78" t="s">
        <v>1221</v>
      </c>
      <c r="F366" s="77"/>
      <c r="G366" s="79">
        <f>G367+G369+G371+G373+G375+G377</f>
        <v>217312814.77</v>
      </c>
      <c r="H366" s="79">
        <f>H367+H369+H371+H373+H375+H377</f>
        <v>0</v>
      </c>
      <c r="I366" s="79">
        <f t="shared" si="29"/>
        <v>217312814.77</v>
      </c>
      <c r="J366" s="79">
        <f>J367+J369+J371+J373+J375+J377</f>
        <v>224830098</v>
      </c>
      <c r="K366" s="79">
        <f>K367+K369+K371+K373+K375+K377</f>
        <v>0</v>
      </c>
      <c r="L366" s="105">
        <f t="shared" si="28"/>
        <v>224830098</v>
      </c>
      <c r="M366" s="95"/>
      <c r="N366" s="95"/>
      <c r="O366" s="95"/>
    </row>
    <row r="367" spans="2:15" s="64" customFormat="1" ht="26.25">
      <c r="B367" s="125" t="s">
        <v>1222</v>
      </c>
      <c r="C367" s="77" t="s">
        <v>648</v>
      </c>
      <c r="D367" s="78" t="s">
        <v>638</v>
      </c>
      <c r="E367" s="78" t="s">
        <v>1223</v>
      </c>
      <c r="F367" s="77"/>
      <c r="G367" s="79">
        <f>G368</f>
        <v>40278714.77</v>
      </c>
      <c r="H367" s="79">
        <f>H368</f>
        <v>0</v>
      </c>
      <c r="I367" s="79">
        <f t="shared" si="29"/>
        <v>40278714.77</v>
      </c>
      <c r="J367" s="79">
        <f>J368</f>
        <v>47795998</v>
      </c>
      <c r="K367" s="79">
        <f>K368</f>
        <v>0</v>
      </c>
      <c r="L367" s="105">
        <f t="shared" si="28"/>
        <v>47795998</v>
      </c>
      <c r="M367" s="95"/>
      <c r="N367" s="95"/>
      <c r="O367" s="95"/>
    </row>
    <row r="368" spans="2:15" s="64" customFormat="1" ht="26.25">
      <c r="B368" s="125" t="s">
        <v>767</v>
      </c>
      <c r="C368" s="77" t="s">
        <v>648</v>
      </c>
      <c r="D368" s="78" t="s">
        <v>638</v>
      </c>
      <c r="E368" s="78" t="s">
        <v>1223</v>
      </c>
      <c r="F368" s="77" t="s">
        <v>973</v>
      </c>
      <c r="G368" s="79">
        <v>40278714.77</v>
      </c>
      <c r="H368" s="79">
        <v>0</v>
      </c>
      <c r="I368" s="79">
        <f t="shared" si="29"/>
        <v>40278714.77</v>
      </c>
      <c r="J368" s="79">
        <f>35266998+15529000-3000000</f>
        <v>47795998</v>
      </c>
      <c r="K368" s="79">
        <v>0</v>
      </c>
      <c r="L368" s="105">
        <f t="shared" si="28"/>
        <v>47795998</v>
      </c>
      <c r="M368" s="95"/>
      <c r="N368" s="95"/>
      <c r="O368" s="95"/>
    </row>
    <row r="369" spans="2:15" s="64" customFormat="1" ht="26.25" hidden="1">
      <c r="B369" s="125" t="s">
        <v>1140</v>
      </c>
      <c r="C369" s="77" t="s">
        <v>648</v>
      </c>
      <c r="D369" s="78" t="s">
        <v>638</v>
      </c>
      <c r="E369" s="78" t="s">
        <v>1224</v>
      </c>
      <c r="F369" s="77"/>
      <c r="G369" s="79">
        <f>G370</f>
        <v>0</v>
      </c>
      <c r="H369" s="79">
        <f>H370</f>
        <v>0</v>
      </c>
      <c r="I369" s="79">
        <f t="shared" si="29"/>
        <v>0</v>
      </c>
      <c r="J369" s="79">
        <f>J370</f>
        <v>0</v>
      </c>
      <c r="K369" s="79">
        <f>K370</f>
        <v>0</v>
      </c>
      <c r="L369" s="71">
        <f aca="true" t="shared" si="30" ref="L369:L376">J369+K369</f>
        <v>0</v>
      </c>
      <c r="M369" s="95"/>
      <c r="N369" s="95"/>
      <c r="O369" s="95"/>
    </row>
    <row r="370" spans="2:15" s="64" customFormat="1" ht="26.25" hidden="1">
      <c r="B370" s="125" t="s">
        <v>767</v>
      </c>
      <c r="C370" s="77" t="s">
        <v>648</v>
      </c>
      <c r="D370" s="78" t="s">
        <v>638</v>
      </c>
      <c r="E370" s="78" t="s">
        <v>1224</v>
      </c>
      <c r="F370" s="77" t="s">
        <v>973</v>
      </c>
      <c r="G370" s="79"/>
      <c r="H370" s="79">
        <v>0</v>
      </c>
      <c r="I370" s="79">
        <f t="shared" si="29"/>
        <v>0</v>
      </c>
      <c r="J370" s="79"/>
      <c r="K370" s="79"/>
      <c r="L370" s="71">
        <f t="shared" si="30"/>
        <v>0</v>
      </c>
      <c r="M370" s="95"/>
      <c r="N370" s="95"/>
      <c r="O370" s="95"/>
    </row>
    <row r="371" spans="2:15" s="64" customFormat="1" ht="78.75">
      <c r="B371" s="126" t="s">
        <v>1214</v>
      </c>
      <c r="C371" s="77" t="s">
        <v>648</v>
      </c>
      <c r="D371" s="78" t="s">
        <v>638</v>
      </c>
      <c r="E371" s="78" t="s">
        <v>1225</v>
      </c>
      <c r="F371" s="77"/>
      <c r="G371" s="79">
        <f>G372</f>
        <v>173521200</v>
      </c>
      <c r="H371" s="79">
        <f>H372</f>
        <v>0</v>
      </c>
      <c r="I371" s="79">
        <f t="shared" si="29"/>
        <v>173521200</v>
      </c>
      <c r="J371" s="79">
        <f>J372</f>
        <v>173521200</v>
      </c>
      <c r="K371" s="79">
        <f>K372</f>
        <v>0</v>
      </c>
      <c r="L371" s="71">
        <f t="shared" si="30"/>
        <v>173521200</v>
      </c>
      <c r="M371" s="95"/>
      <c r="N371" s="95"/>
      <c r="O371" s="95"/>
    </row>
    <row r="372" spans="2:15" s="64" customFormat="1" ht="26.25">
      <c r="B372" s="125" t="s">
        <v>767</v>
      </c>
      <c r="C372" s="77" t="s">
        <v>648</v>
      </c>
      <c r="D372" s="78" t="s">
        <v>638</v>
      </c>
      <c r="E372" s="78" t="s">
        <v>1225</v>
      </c>
      <c r="F372" s="77" t="s">
        <v>973</v>
      </c>
      <c r="G372" s="79">
        <f>133235100+40286100</f>
        <v>173521200</v>
      </c>
      <c r="H372" s="79">
        <v>0</v>
      </c>
      <c r="I372" s="79">
        <f t="shared" si="29"/>
        <v>173521200</v>
      </c>
      <c r="J372" s="79">
        <f>133235100+40286100</f>
        <v>173521200</v>
      </c>
      <c r="K372" s="79">
        <v>0</v>
      </c>
      <c r="L372" s="71">
        <f t="shared" si="30"/>
        <v>173521200</v>
      </c>
      <c r="M372" s="95"/>
      <c r="N372" s="95"/>
      <c r="O372" s="95"/>
    </row>
    <row r="373" spans="2:15" s="64" customFormat="1" ht="26.25">
      <c r="B373" s="125" t="s">
        <v>1131</v>
      </c>
      <c r="C373" s="77" t="s">
        <v>648</v>
      </c>
      <c r="D373" s="78" t="s">
        <v>638</v>
      </c>
      <c r="E373" s="78" t="s">
        <v>1226</v>
      </c>
      <c r="F373" s="77"/>
      <c r="G373" s="79">
        <f>G374</f>
        <v>2223600</v>
      </c>
      <c r="H373" s="79">
        <f>H374</f>
        <v>0</v>
      </c>
      <c r="I373" s="79">
        <f t="shared" si="29"/>
        <v>2223600</v>
      </c>
      <c r="J373" s="79">
        <f>J374</f>
        <v>2223600</v>
      </c>
      <c r="K373" s="79">
        <f>K374</f>
        <v>0</v>
      </c>
      <c r="L373" s="105">
        <f t="shared" si="30"/>
        <v>2223600</v>
      </c>
      <c r="M373" s="95"/>
      <c r="N373" s="95"/>
      <c r="O373" s="95"/>
    </row>
    <row r="374" spans="2:15" s="64" customFormat="1" ht="26.25">
      <c r="B374" s="125" t="s">
        <v>767</v>
      </c>
      <c r="C374" s="77" t="s">
        <v>648</v>
      </c>
      <c r="D374" s="78" t="s">
        <v>638</v>
      </c>
      <c r="E374" s="78" t="s">
        <v>1226</v>
      </c>
      <c r="F374" s="77" t="s">
        <v>973</v>
      </c>
      <c r="G374" s="79">
        <v>2223600</v>
      </c>
      <c r="H374" s="79">
        <v>0</v>
      </c>
      <c r="I374" s="79">
        <f t="shared" si="29"/>
        <v>2223600</v>
      </c>
      <c r="J374" s="79">
        <v>2223600</v>
      </c>
      <c r="K374" s="79">
        <v>0</v>
      </c>
      <c r="L374" s="105">
        <f t="shared" si="30"/>
        <v>2223600</v>
      </c>
      <c r="M374" s="95"/>
      <c r="N374" s="95"/>
      <c r="O374" s="95"/>
    </row>
    <row r="375" spans="2:15" s="64" customFormat="1" ht="26.25">
      <c r="B375" s="125" t="s">
        <v>1130</v>
      </c>
      <c r="C375" s="77" t="s">
        <v>648</v>
      </c>
      <c r="D375" s="78" t="s">
        <v>638</v>
      </c>
      <c r="E375" s="78" t="s">
        <v>1227</v>
      </c>
      <c r="F375" s="77"/>
      <c r="G375" s="79">
        <f>G376</f>
        <v>1289300</v>
      </c>
      <c r="H375" s="79">
        <f>H376</f>
        <v>0</v>
      </c>
      <c r="I375" s="79">
        <f t="shared" si="29"/>
        <v>1289300</v>
      </c>
      <c r="J375" s="79">
        <f>J376</f>
        <v>1289300</v>
      </c>
      <c r="K375" s="79">
        <f>K376</f>
        <v>0</v>
      </c>
      <c r="L375" s="105">
        <f t="shared" si="30"/>
        <v>1289300</v>
      </c>
      <c r="M375" s="95"/>
      <c r="N375" s="95"/>
      <c r="O375" s="95"/>
    </row>
    <row r="376" spans="2:15" s="64" customFormat="1" ht="26.25">
      <c r="B376" s="125" t="s">
        <v>767</v>
      </c>
      <c r="C376" s="77" t="s">
        <v>648</v>
      </c>
      <c r="D376" s="78" t="s">
        <v>638</v>
      </c>
      <c r="E376" s="78" t="s">
        <v>1227</v>
      </c>
      <c r="F376" s="77" t="s">
        <v>973</v>
      </c>
      <c r="G376" s="79">
        <f>990246+299054</f>
        <v>1289300</v>
      </c>
      <c r="H376" s="79">
        <v>0</v>
      </c>
      <c r="I376" s="79">
        <f t="shared" si="29"/>
        <v>1289300</v>
      </c>
      <c r="J376" s="79">
        <f>990246+299054</f>
        <v>1289300</v>
      </c>
      <c r="K376" s="79">
        <v>0</v>
      </c>
      <c r="L376" s="105">
        <f t="shared" si="30"/>
        <v>1289300</v>
      </c>
      <c r="M376" s="95"/>
      <c r="N376" s="95"/>
      <c r="O376" s="95"/>
    </row>
    <row r="377" spans="2:15" ht="24" hidden="1">
      <c r="B377" s="88" t="s">
        <v>1370</v>
      </c>
      <c r="C377" s="77" t="s">
        <v>648</v>
      </c>
      <c r="D377" s="78" t="s">
        <v>638</v>
      </c>
      <c r="E377" s="78" t="s">
        <v>1385</v>
      </c>
      <c r="F377" s="77"/>
      <c r="G377" s="79">
        <f>G378</f>
        <v>0</v>
      </c>
      <c r="H377" s="79">
        <f>H378</f>
        <v>0</v>
      </c>
      <c r="I377" s="79">
        <f t="shared" si="29"/>
        <v>0</v>
      </c>
      <c r="J377" s="79">
        <f>J378</f>
        <v>0</v>
      </c>
      <c r="K377" s="79">
        <f>K378</f>
        <v>0</v>
      </c>
      <c r="L377" s="71">
        <f t="shared" si="28"/>
        <v>0</v>
      </c>
      <c r="M377" s="95"/>
      <c r="N377" s="95"/>
      <c r="O377" s="95"/>
    </row>
    <row r="378" spans="2:15" ht="24" hidden="1">
      <c r="B378" s="88" t="s">
        <v>767</v>
      </c>
      <c r="C378" s="77" t="s">
        <v>648</v>
      </c>
      <c r="D378" s="78" t="s">
        <v>638</v>
      </c>
      <c r="E378" s="78" t="s">
        <v>1385</v>
      </c>
      <c r="F378" s="77" t="s">
        <v>973</v>
      </c>
      <c r="G378" s="79">
        <v>0</v>
      </c>
      <c r="H378" s="79">
        <v>0</v>
      </c>
      <c r="I378" s="79">
        <f t="shared" si="29"/>
        <v>0</v>
      </c>
      <c r="J378" s="79">
        <v>0</v>
      </c>
      <c r="K378" s="79">
        <v>0</v>
      </c>
      <c r="L378" s="71">
        <f t="shared" si="28"/>
        <v>0</v>
      </c>
      <c r="M378" s="95"/>
      <c r="N378" s="95"/>
      <c r="O378" s="95"/>
    </row>
    <row r="379" spans="2:15" ht="36">
      <c r="B379" s="88" t="s">
        <v>1350</v>
      </c>
      <c r="C379" s="77" t="s">
        <v>648</v>
      </c>
      <c r="D379" s="78" t="s">
        <v>638</v>
      </c>
      <c r="E379" s="78" t="s">
        <v>1351</v>
      </c>
      <c r="F379" s="77"/>
      <c r="G379" s="79">
        <f>G380</f>
        <v>42507660.82</v>
      </c>
      <c r="H379" s="79">
        <f>H380</f>
        <v>0</v>
      </c>
      <c r="I379" s="79">
        <f t="shared" si="29"/>
        <v>42507660.82</v>
      </c>
      <c r="J379" s="79">
        <f aca="true" t="shared" si="31" ref="J379:K381">J380</f>
        <v>0</v>
      </c>
      <c r="K379" s="79">
        <f t="shared" si="31"/>
        <v>0</v>
      </c>
      <c r="L379" s="71">
        <f t="shared" si="28"/>
        <v>0</v>
      </c>
      <c r="M379" s="95"/>
      <c r="N379" s="95"/>
      <c r="O379" s="95"/>
    </row>
    <row r="380" spans="2:15" ht="24">
      <c r="B380" s="88" t="s">
        <v>772</v>
      </c>
      <c r="C380" s="77" t="s">
        <v>648</v>
      </c>
      <c r="D380" s="78" t="s">
        <v>638</v>
      </c>
      <c r="E380" s="78" t="s">
        <v>1351</v>
      </c>
      <c r="F380" s="77" t="s">
        <v>1007</v>
      </c>
      <c r="G380" s="79">
        <v>42507660.82</v>
      </c>
      <c r="H380" s="79">
        <v>0</v>
      </c>
      <c r="I380" s="79">
        <f t="shared" si="29"/>
        <v>42507660.82</v>
      </c>
      <c r="J380" s="79">
        <f t="shared" si="31"/>
        <v>0</v>
      </c>
      <c r="K380" s="79">
        <f t="shared" si="31"/>
        <v>0</v>
      </c>
      <c r="L380" s="71">
        <f t="shared" si="28"/>
        <v>0</v>
      </c>
      <c r="M380" s="95"/>
      <c r="N380" s="95"/>
      <c r="O380" s="95"/>
    </row>
    <row r="381" spans="2:15" ht="24">
      <c r="B381" s="88" t="s">
        <v>1352</v>
      </c>
      <c r="C381" s="77" t="s">
        <v>648</v>
      </c>
      <c r="D381" s="78" t="s">
        <v>638</v>
      </c>
      <c r="E381" s="78" t="s">
        <v>1353</v>
      </c>
      <c r="F381" s="77"/>
      <c r="G381" s="79">
        <f>G382</f>
        <v>167006379.59</v>
      </c>
      <c r="H381" s="79">
        <f>H382</f>
        <v>0</v>
      </c>
      <c r="I381" s="79">
        <f t="shared" si="29"/>
        <v>167006379.59</v>
      </c>
      <c r="J381" s="79">
        <f t="shared" si="31"/>
        <v>0</v>
      </c>
      <c r="K381" s="79">
        <f t="shared" si="31"/>
        <v>0</v>
      </c>
      <c r="L381" s="71">
        <f t="shared" si="28"/>
        <v>0</v>
      </c>
      <c r="M381" s="95"/>
      <c r="N381" s="95"/>
      <c r="O381" s="95"/>
    </row>
    <row r="382" spans="2:15" s="64" customFormat="1" ht="26.25">
      <c r="B382" s="125" t="s">
        <v>772</v>
      </c>
      <c r="C382" s="77" t="s">
        <v>648</v>
      </c>
      <c r="D382" s="78" t="s">
        <v>638</v>
      </c>
      <c r="E382" s="78" t="s">
        <v>1353</v>
      </c>
      <c r="F382" s="77" t="s">
        <v>1007</v>
      </c>
      <c r="G382" s="79">
        <v>167006379.59</v>
      </c>
      <c r="H382" s="79">
        <v>0</v>
      </c>
      <c r="I382" s="79">
        <f t="shared" si="29"/>
        <v>167006379.59</v>
      </c>
      <c r="J382" s="79">
        <v>0</v>
      </c>
      <c r="K382" s="79">
        <v>0</v>
      </c>
      <c r="L382" s="71">
        <f t="shared" si="28"/>
        <v>0</v>
      </c>
      <c r="M382" s="95"/>
      <c r="N382" s="95"/>
      <c r="O382" s="95"/>
    </row>
    <row r="383" spans="2:15" s="64" customFormat="1" ht="36">
      <c r="B383" s="88" t="s">
        <v>1228</v>
      </c>
      <c r="C383" s="77" t="s">
        <v>648</v>
      </c>
      <c r="D383" s="78" t="s">
        <v>638</v>
      </c>
      <c r="E383" s="78" t="s">
        <v>1229</v>
      </c>
      <c r="F383" s="77"/>
      <c r="G383" s="79">
        <f>G384</f>
        <v>0</v>
      </c>
      <c r="H383" s="79">
        <f>H384</f>
        <v>0</v>
      </c>
      <c r="I383" s="79">
        <f t="shared" si="29"/>
        <v>0</v>
      </c>
      <c r="J383" s="79">
        <f>J384</f>
        <v>0</v>
      </c>
      <c r="K383" s="79">
        <f>K384</f>
        <v>0</v>
      </c>
      <c r="L383" s="71">
        <f t="shared" si="28"/>
        <v>0</v>
      </c>
      <c r="M383" s="95"/>
      <c r="N383" s="95"/>
      <c r="O383" s="95"/>
    </row>
    <row r="384" spans="2:15" s="64" customFormat="1" ht="12.75" customHeight="1">
      <c r="B384" s="88" t="s">
        <v>1512</v>
      </c>
      <c r="C384" s="77" t="s">
        <v>648</v>
      </c>
      <c r="D384" s="78" t="s">
        <v>638</v>
      </c>
      <c r="E384" s="78" t="s">
        <v>1513</v>
      </c>
      <c r="F384" s="77"/>
      <c r="G384" s="79">
        <f>G385</f>
        <v>0</v>
      </c>
      <c r="H384" s="79">
        <f>H385</f>
        <v>0</v>
      </c>
      <c r="I384" s="79">
        <f t="shared" si="29"/>
        <v>0</v>
      </c>
      <c r="J384" s="79">
        <f>J385</f>
        <v>0</v>
      </c>
      <c r="K384" s="79">
        <f>K385</f>
        <v>0</v>
      </c>
      <c r="L384" s="71">
        <f t="shared" si="28"/>
        <v>0</v>
      </c>
      <c r="M384" s="95"/>
      <c r="N384" s="95"/>
      <c r="O384" s="95"/>
    </row>
    <row r="385" spans="2:15" s="64" customFormat="1" ht="24">
      <c r="B385" s="88" t="s">
        <v>772</v>
      </c>
      <c r="C385" s="77" t="s">
        <v>648</v>
      </c>
      <c r="D385" s="78" t="s">
        <v>638</v>
      </c>
      <c r="E385" s="78" t="s">
        <v>1513</v>
      </c>
      <c r="F385" s="77" t="s">
        <v>1007</v>
      </c>
      <c r="G385" s="79">
        <v>0</v>
      </c>
      <c r="H385" s="79">
        <v>0</v>
      </c>
      <c r="I385" s="79">
        <f t="shared" si="29"/>
        <v>0</v>
      </c>
      <c r="J385" s="79"/>
      <c r="K385" s="79"/>
      <c r="L385" s="71">
        <f t="shared" si="28"/>
        <v>0</v>
      </c>
      <c r="M385" s="95"/>
      <c r="N385" s="95"/>
      <c r="O385" s="95"/>
    </row>
    <row r="386" spans="2:15" s="64" customFormat="1" ht="12.75" hidden="1">
      <c r="B386" s="88"/>
      <c r="C386" s="77" t="s">
        <v>648</v>
      </c>
      <c r="D386" s="78" t="s">
        <v>638</v>
      </c>
      <c r="E386" s="78" t="s">
        <v>1387</v>
      </c>
      <c r="F386" s="77"/>
      <c r="G386" s="79">
        <f>G387</f>
        <v>0</v>
      </c>
      <c r="H386" s="79">
        <f>H387</f>
        <v>0</v>
      </c>
      <c r="I386" s="79">
        <f t="shared" si="29"/>
        <v>0</v>
      </c>
      <c r="J386" s="79">
        <f>J387</f>
        <v>0</v>
      </c>
      <c r="K386" s="79">
        <f>K387</f>
        <v>0</v>
      </c>
      <c r="L386" s="71">
        <f t="shared" si="28"/>
        <v>0</v>
      </c>
      <c r="M386" s="95"/>
      <c r="N386" s="95"/>
      <c r="O386" s="95"/>
    </row>
    <row r="387" spans="2:15" s="64" customFormat="1" ht="24" hidden="1">
      <c r="B387" s="88" t="s">
        <v>772</v>
      </c>
      <c r="C387" s="77" t="s">
        <v>648</v>
      </c>
      <c r="D387" s="78" t="s">
        <v>638</v>
      </c>
      <c r="E387" s="78" t="s">
        <v>1387</v>
      </c>
      <c r="F387" s="77" t="s">
        <v>1007</v>
      </c>
      <c r="G387" s="79"/>
      <c r="H387" s="79">
        <v>0</v>
      </c>
      <c r="I387" s="79">
        <f t="shared" si="29"/>
        <v>0</v>
      </c>
      <c r="J387" s="79">
        <v>0</v>
      </c>
      <c r="K387" s="79">
        <v>0</v>
      </c>
      <c r="L387" s="71">
        <f t="shared" si="28"/>
        <v>0</v>
      </c>
      <c r="M387" s="95"/>
      <c r="N387" s="95"/>
      <c r="O387" s="95"/>
    </row>
    <row r="388" spans="2:15" s="64" customFormat="1" ht="24" hidden="1">
      <c r="B388" s="88" t="s">
        <v>1388</v>
      </c>
      <c r="C388" s="77" t="s">
        <v>648</v>
      </c>
      <c r="D388" s="78" t="s">
        <v>638</v>
      </c>
      <c r="E388" s="78" t="s">
        <v>1389</v>
      </c>
      <c r="F388" s="77"/>
      <c r="G388" s="79">
        <f>G389</f>
        <v>0</v>
      </c>
      <c r="H388" s="79">
        <f>H389</f>
        <v>0</v>
      </c>
      <c r="I388" s="79">
        <f t="shared" si="29"/>
        <v>0</v>
      </c>
      <c r="J388" s="79">
        <f>J389</f>
        <v>0</v>
      </c>
      <c r="K388" s="79">
        <f>K389</f>
        <v>0</v>
      </c>
      <c r="L388" s="71">
        <f t="shared" si="28"/>
        <v>0</v>
      </c>
      <c r="M388" s="95"/>
      <c r="N388" s="95"/>
      <c r="O388" s="95"/>
    </row>
    <row r="389" spans="2:15" s="64" customFormat="1" ht="24" hidden="1">
      <c r="B389" s="88" t="s">
        <v>767</v>
      </c>
      <c r="C389" s="77" t="s">
        <v>648</v>
      </c>
      <c r="D389" s="78" t="s">
        <v>638</v>
      </c>
      <c r="E389" s="78" t="s">
        <v>1389</v>
      </c>
      <c r="F389" s="77" t="s">
        <v>973</v>
      </c>
      <c r="G389" s="79"/>
      <c r="H389" s="79">
        <v>0</v>
      </c>
      <c r="I389" s="79">
        <f t="shared" si="29"/>
        <v>0</v>
      </c>
      <c r="J389" s="79">
        <v>0</v>
      </c>
      <c r="K389" s="79">
        <v>0</v>
      </c>
      <c r="L389" s="71">
        <f t="shared" si="28"/>
        <v>0</v>
      </c>
      <c r="M389" s="95"/>
      <c r="N389" s="95"/>
      <c r="O389" s="95"/>
    </row>
    <row r="390" spans="2:15" s="64" customFormat="1" ht="24" hidden="1">
      <c r="B390" s="88" t="s">
        <v>1390</v>
      </c>
      <c r="C390" s="77" t="s">
        <v>648</v>
      </c>
      <c r="D390" s="78" t="s">
        <v>638</v>
      </c>
      <c r="E390" s="78" t="s">
        <v>1391</v>
      </c>
      <c r="F390" s="77"/>
      <c r="G390" s="79">
        <f>G391</f>
        <v>0</v>
      </c>
      <c r="H390" s="79">
        <f>H391</f>
        <v>0</v>
      </c>
      <c r="I390" s="79">
        <f t="shared" si="29"/>
        <v>0</v>
      </c>
      <c r="J390" s="79">
        <f>J391</f>
        <v>0</v>
      </c>
      <c r="K390" s="79">
        <f>K391</f>
        <v>0</v>
      </c>
      <c r="L390" s="71">
        <f t="shared" si="28"/>
        <v>0</v>
      </c>
      <c r="M390" s="95"/>
      <c r="N390" s="95"/>
      <c r="O390" s="95"/>
    </row>
    <row r="391" spans="2:15" s="64" customFormat="1" ht="24" hidden="1">
      <c r="B391" s="88" t="s">
        <v>767</v>
      </c>
      <c r="C391" s="77" t="s">
        <v>648</v>
      </c>
      <c r="D391" s="78" t="s">
        <v>638</v>
      </c>
      <c r="E391" s="78" t="s">
        <v>1391</v>
      </c>
      <c r="F391" s="77" t="s">
        <v>973</v>
      </c>
      <c r="G391" s="79"/>
      <c r="H391" s="79"/>
      <c r="I391" s="79">
        <f t="shared" si="29"/>
        <v>0</v>
      </c>
      <c r="J391" s="79"/>
      <c r="K391" s="79"/>
      <c r="L391" s="71">
        <f t="shared" si="28"/>
        <v>0</v>
      </c>
      <c r="M391" s="95"/>
      <c r="N391" s="95"/>
      <c r="O391" s="95"/>
    </row>
    <row r="392" spans="2:15" s="64" customFormat="1" ht="12.75">
      <c r="B392" s="124" t="s">
        <v>1087</v>
      </c>
      <c r="C392" s="117" t="s">
        <v>648</v>
      </c>
      <c r="D392" s="117" t="s">
        <v>639</v>
      </c>
      <c r="E392" s="117"/>
      <c r="F392" s="117"/>
      <c r="G392" s="123">
        <f>G393+G406+G427+G396</f>
        <v>23741747</v>
      </c>
      <c r="H392" s="123">
        <f>H393+H406+H427+H396</f>
        <v>0</v>
      </c>
      <c r="I392" s="123">
        <f t="shared" si="29"/>
        <v>23741747</v>
      </c>
      <c r="J392" s="123">
        <f>J393+J406+J427+J396</f>
        <v>23741747</v>
      </c>
      <c r="K392" s="123">
        <f>K393+K406+K427+K396</f>
        <v>0</v>
      </c>
      <c r="L392" s="71">
        <f t="shared" si="28"/>
        <v>23741747</v>
      </c>
      <c r="M392" s="95"/>
      <c r="N392" s="95"/>
      <c r="O392" s="95"/>
    </row>
    <row r="393" spans="2:15" s="64" customFormat="1" ht="26.25" hidden="1">
      <c r="B393" s="125" t="s">
        <v>850</v>
      </c>
      <c r="C393" s="77" t="s">
        <v>648</v>
      </c>
      <c r="D393" s="77" t="s">
        <v>639</v>
      </c>
      <c r="E393" s="78" t="s">
        <v>758</v>
      </c>
      <c r="F393" s="77"/>
      <c r="G393" s="79">
        <f>G394</f>
        <v>0</v>
      </c>
      <c r="H393" s="79">
        <f>H394</f>
        <v>0</v>
      </c>
      <c r="I393" s="79">
        <f t="shared" si="29"/>
        <v>0</v>
      </c>
      <c r="J393" s="79">
        <f>J394</f>
        <v>0</v>
      </c>
      <c r="K393" s="79">
        <f>K394</f>
        <v>0</v>
      </c>
      <c r="L393" s="71">
        <f aca="true" t="shared" si="32" ref="L393:L476">J393+K393</f>
        <v>0</v>
      </c>
      <c r="M393" s="95"/>
      <c r="N393" s="95"/>
      <c r="O393" s="95"/>
    </row>
    <row r="394" spans="2:15" s="64" customFormat="1" ht="26.25" hidden="1">
      <c r="B394" s="125" t="s">
        <v>851</v>
      </c>
      <c r="C394" s="77" t="s">
        <v>648</v>
      </c>
      <c r="D394" s="77" t="s">
        <v>639</v>
      </c>
      <c r="E394" s="78" t="s">
        <v>717</v>
      </c>
      <c r="F394" s="77"/>
      <c r="G394" s="79">
        <f>G395</f>
        <v>0</v>
      </c>
      <c r="H394" s="79">
        <f>H395</f>
        <v>0</v>
      </c>
      <c r="I394" s="79">
        <f t="shared" si="29"/>
        <v>0</v>
      </c>
      <c r="J394" s="79">
        <f>J395</f>
        <v>0</v>
      </c>
      <c r="K394" s="79">
        <f>K395</f>
        <v>0</v>
      </c>
      <c r="L394" s="71">
        <f t="shared" si="32"/>
        <v>0</v>
      </c>
      <c r="M394" s="95"/>
      <c r="N394" s="95"/>
      <c r="O394" s="95"/>
    </row>
    <row r="395" spans="2:15" s="64" customFormat="1" ht="26.25" hidden="1">
      <c r="B395" s="125" t="s">
        <v>767</v>
      </c>
      <c r="C395" s="77" t="s">
        <v>648</v>
      </c>
      <c r="D395" s="77" t="s">
        <v>639</v>
      </c>
      <c r="E395" s="78" t="s">
        <v>717</v>
      </c>
      <c r="F395" s="77">
        <v>600</v>
      </c>
      <c r="G395" s="79">
        <v>0</v>
      </c>
      <c r="H395" s="79">
        <v>0</v>
      </c>
      <c r="I395" s="79">
        <f t="shared" si="29"/>
        <v>0</v>
      </c>
      <c r="J395" s="79">
        <v>0</v>
      </c>
      <c r="K395" s="79">
        <v>0</v>
      </c>
      <c r="L395" s="71">
        <f t="shared" si="32"/>
        <v>0</v>
      </c>
      <c r="M395" s="95"/>
      <c r="N395" s="95"/>
      <c r="O395" s="95"/>
    </row>
    <row r="396" spans="2:15" s="64" customFormat="1" ht="26.25" hidden="1">
      <c r="B396" s="125" t="s">
        <v>870</v>
      </c>
      <c r="C396" s="77" t="s">
        <v>648</v>
      </c>
      <c r="D396" s="77" t="s">
        <v>639</v>
      </c>
      <c r="E396" s="78" t="s">
        <v>746</v>
      </c>
      <c r="F396" s="77"/>
      <c r="G396" s="79">
        <f>G397+G402+G404</f>
        <v>0</v>
      </c>
      <c r="H396" s="79">
        <f>H397+H402+H404</f>
        <v>0</v>
      </c>
      <c r="I396" s="79">
        <f t="shared" si="29"/>
        <v>0</v>
      </c>
      <c r="J396" s="79">
        <f>J397</f>
        <v>0</v>
      </c>
      <c r="K396" s="79">
        <f>K397</f>
        <v>0</v>
      </c>
      <c r="L396" s="71">
        <f t="shared" si="32"/>
        <v>0</v>
      </c>
      <c r="M396" s="95"/>
      <c r="N396" s="95"/>
      <c r="O396" s="95"/>
    </row>
    <row r="397" spans="2:15" s="64" customFormat="1" ht="26.25" hidden="1">
      <c r="B397" s="125" t="s">
        <v>871</v>
      </c>
      <c r="C397" s="77" t="s">
        <v>648</v>
      </c>
      <c r="D397" s="77" t="s">
        <v>639</v>
      </c>
      <c r="E397" s="78" t="s">
        <v>751</v>
      </c>
      <c r="F397" s="77"/>
      <c r="G397" s="79">
        <f>G398+G400</f>
        <v>0</v>
      </c>
      <c r="H397" s="79">
        <f>H398+H400</f>
        <v>0</v>
      </c>
      <c r="I397" s="79">
        <f t="shared" si="29"/>
        <v>0</v>
      </c>
      <c r="J397" s="79">
        <f>J398+J400</f>
        <v>0</v>
      </c>
      <c r="K397" s="79">
        <f>K398+K400</f>
        <v>0</v>
      </c>
      <c r="L397" s="71">
        <f t="shared" si="32"/>
        <v>0</v>
      </c>
      <c r="M397" s="95"/>
      <c r="N397" s="95"/>
      <c r="O397" s="95"/>
    </row>
    <row r="398" spans="2:15" s="64" customFormat="1" ht="26.25" hidden="1">
      <c r="B398" s="125" t="s">
        <v>872</v>
      </c>
      <c r="C398" s="77" t="s">
        <v>648</v>
      </c>
      <c r="D398" s="77" t="s">
        <v>639</v>
      </c>
      <c r="E398" s="78" t="s">
        <v>705</v>
      </c>
      <c r="F398" s="77"/>
      <c r="G398" s="79">
        <f>G399</f>
        <v>0</v>
      </c>
      <c r="H398" s="79">
        <f>H399</f>
        <v>0</v>
      </c>
      <c r="I398" s="79">
        <f t="shared" si="29"/>
        <v>0</v>
      </c>
      <c r="J398" s="79">
        <f>J399</f>
        <v>0</v>
      </c>
      <c r="K398" s="79">
        <f>K399</f>
        <v>0</v>
      </c>
      <c r="L398" s="105">
        <f t="shared" si="32"/>
        <v>0</v>
      </c>
      <c r="M398" s="95"/>
      <c r="N398" s="95"/>
      <c r="O398" s="95"/>
    </row>
    <row r="399" spans="2:15" s="64" customFormat="1" ht="26.25" hidden="1">
      <c r="B399" s="125" t="s">
        <v>767</v>
      </c>
      <c r="C399" s="77" t="s">
        <v>648</v>
      </c>
      <c r="D399" s="77" t="s">
        <v>639</v>
      </c>
      <c r="E399" s="78" t="s">
        <v>705</v>
      </c>
      <c r="F399" s="77">
        <v>600</v>
      </c>
      <c r="G399" s="79">
        <v>0</v>
      </c>
      <c r="H399" s="79">
        <v>0</v>
      </c>
      <c r="I399" s="79">
        <f t="shared" si="29"/>
        <v>0</v>
      </c>
      <c r="J399" s="79">
        <v>0</v>
      </c>
      <c r="K399" s="79">
        <v>0</v>
      </c>
      <c r="L399" s="105">
        <f t="shared" si="32"/>
        <v>0</v>
      </c>
      <c r="M399" s="95"/>
      <c r="N399" s="95"/>
      <c r="O399" s="95"/>
    </row>
    <row r="400" spans="2:15" s="64" customFormat="1" ht="26.25" hidden="1">
      <c r="B400" s="125" t="s">
        <v>873</v>
      </c>
      <c r="C400" s="77" t="s">
        <v>648</v>
      </c>
      <c r="D400" s="77" t="s">
        <v>639</v>
      </c>
      <c r="E400" s="78" t="s">
        <v>706</v>
      </c>
      <c r="F400" s="77"/>
      <c r="G400" s="79">
        <f>G401</f>
        <v>0</v>
      </c>
      <c r="H400" s="79">
        <f>H401</f>
        <v>0</v>
      </c>
      <c r="I400" s="79">
        <f t="shared" si="29"/>
        <v>0</v>
      </c>
      <c r="J400" s="79">
        <f>J401</f>
        <v>0</v>
      </c>
      <c r="K400" s="79">
        <f>K401</f>
        <v>0</v>
      </c>
      <c r="L400" s="105">
        <f t="shared" si="32"/>
        <v>0</v>
      </c>
      <c r="M400" s="95"/>
      <c r="N400" s="95"/>
      <c r="O400" s="95"/>
    </row>
    <row r="401" spans="2:15" s="64" customFormat="1" ht="26.25" hidden="1">
      <c r="B401" s="125" t="s">
        <v>767</v>
      </c>
      <c r="C401" s="77" t="s">
        <v>648</v>
      </c>
      <c r="D401" s="77" t="s">
        <v>639</v>
      </c>
      <c r="E401" s="78" t="s">
        <v>706</v>
      </c>
      <c r="F401" s="77">
        <v>600</v>
      </c>
      <c r="G401" s="79">
        <v>0</v>
      </c>
      <c r="H401" s="79">
        <v>0</v>
      </c>
      <c r="I401" s="79">
        <f t="shared" si="29"/>
        <v>0</v>
      </c>
      <c r="J401" s="79">
        <v>0</v>
      </c>
      <c r="K401" s="79">
        <v>0</v>
      </c>
      <c r="L401" s="71">
        <f t="shared" si="32"/>
        <v>0</v>
      </c>
      <c r="M401" s="95"/>
      <c r="N401" s="95"/>
      <c r="O401" s="95"/>
    </row>
    <row r="402" spans="2:15" s="64" customFormat="1" ht="26.25" hidden="1">
      <c r="B402" s="125" t="s">
        <v>1085</v>
      </c>
      <c r="C402" s="77" t="s">
        <v>648</v>
      </c>
      <c r="D402" s="77" t="s">
        <v>639</v>
      </c>
      <c r="E402" s="78" t="s">
        <v>721</v>
      </c>
      <c r="F402" s="77"/>
      <c r="G402" s="79">
        <f>G403</f>
        <v>0</v>
      </c>
      <c r="H402" s="79">
        <f>H403</f>
        <v>0</v>
      </c>
      <c r="I402" s="79">
        <f t="shared" si="29"/>
        <v>0</v>
      </c>
      <c r="J402" s="79">
        <f>J403</f>
        <v>0</v>
      </c>
      <c r="K402" s="79">
        <f>K403</f>
        <v>0</v>
      </c>
      <c r="L402" s="105">
        <f t="shared" si="32"/>
        <v>0</v>
      </c>
      <c r="M402" s="95"/>
      <c r="N402" s="95"/>
      <c r="O402" s="95"/>
    </row>
    <row r="403" spans="2:15" s="64" customFormat="1" ht="26.25" hidden="1">
      <c r="B403" s="125" t="s">
        <v>767</v>
      </c>
      <c r="C403" s="77" t="s">
        <v>648</v>
      </c>
      <c r="D403" s="77" t="s">
        <v>639</v>
      </c>
      <c r="E403" s="78" t="s">
        <v>721</v>
      </c>
      <c r="F403" s="77" t="s">
        <v>973</v>
      </c>
      <c r="G403" s="79">
        <v>0</v>
      </c>
      <c r="H403" s="79">
        <v>0</v>
      </c>
      <c r="I403" s="79">
        <f t="shared" si="29"/>
        <v>0</v>
      </c>
      <c r="J403" s="79">
        <v>0</v>
      </c>
      <c r="K403" s="79">
        <v>0</v>
      </c>
      <c r="L403" s="105">
        <f t="shared" si="32"/>
        <v>0</v>
      </c>
      <c r="M403" s="95"/>
      <c r="N403" s="95"/>
      <c r="O403" s="95"/>
    </row>
    <row r="404" spans="2:15" s="64" customFormat="1" ht="26.25" hidden="1">
      <c r="B404" s="125" t="s">
        <v>1086</v>
      </c>
      <c r="C404" s="77" t="s">
        <v>648</v>
      </c>
      <c r="D404" s="77" t="s">
        <v>639</v>
      </c>
      <c r="E404" s="78" t="s">
        <v>693</v>
      </c>
      <c r="F404" s="77"/>
      <c r="G404" s="79">
        <f>G405</f>
        <v>0</v>
      </c>
      <c r="H404" s="79">
        <f>H405</f>
        <v>0</v>
      </c>
      <c r="I404" s="79">
        <f t="shared" si="29"/>
        <v>0</v>
      </c>
      <c r="J404" s="79">
        <f>J405</f>
        <v>0</v>
      </c>
      <c r="K404" s="79">
        <f>K405</f>
        <v>0</v>
      </c>
      <c r="L404" s="105">
        <f t="shared" si="32"/>
        <v>0</v>
      </c>
      <c r="M404" s="95"/>
      <c r="N404" s="95"/>
      <c r="O404" s="95"/>
    </row>
    <row r="405" spans="2:15" s="64" customFormat="1" ht="26.25" hidden="1">
      <c r="B405" s="125" t="s">
        <v>767</v>
      </c>
      <c r="C405" s="77" t="s">
        <v>648</v>
      </c>
      <c r="D405" s="77" t="s">
        <v>639</v>
      </c>
      <c r="E405" s="78" t="s">
        <v>693</v>
      </c>
      <c r="F405" s="77" t="s">
        <v>973</v>
      </c>
      <c r="G405" s="79">
        <v>0</v>
      </c>
      <c r="H405" s="79">
        <v>0</v>
      </c>
      <c r="I405" s="79">
        <f t="shared" si="29"/>
        <v>0</v>
      </c>
      <c r="J405" s="79">
        <v>0</v>
      </c>
      <c r="K405" s="79">
        <v>0</v>
      </c>
      <c r="L405" s="105">
        <f t="shared" si="32"/>
        <v>0</v>
      </c>
      <c r="M405" s="95"/>
      <c r="N405" s="95"/>
      <c r="O405" s="95"/>
    </row>
    <row r="406" spans="2:15" s="64" customFormat="1" ht="26.25">
      <c r="B406" s="125" t="s">
        <v>1206</v>
      </c>
      <c r="C406" s="77" t="s">
        <v>648</v>
      </c>
      <c r="D406" s="77" t="s">
        <v>639</v>
      </c>
      <c r="E406" s="78" t="s">
        <v>1207</v>
      </c>
      <c r="F406" s="77"/>
      <c r="G406" s="79">
        <f>G407</f>
        <v>16400847</v>
      </c>
      <c r="H406" s="79">
        <f>H407</f>
        <v>0</v>
      </c>
      <c r="I406" s="79">
        <f t="shared" si="29"/>
        <v>16400847</v>
      </c>
      <c r="J406" s="79">
        <f>J407</f>
        <v>16400847</v>
      </c>
      <c r="K406" s="79">
        <f>K407</f>
        <v>0</v>
      </c>
      <c r="L406" s="105">
        <f t="shared" si="32"/>
        <v>16400847</v>
      </c>
      <c r="M406" s="95"/>
      <c r="N406" s="95"/>
      <c r="O406" s="95"/>
    </row>
    <row r="407" spans="2:15" s="64" customFormat="1" ht="12.75">
      <c r="B407" s="125" t="s">
        <v>1230</v>
      </c>
      <c r="C407" s="77" t="s">
        <v>648</v>
      </c>
      <c r="D407" s="77" t="s">
        <v>639</v>
      </c>
      <c r="E407" s="78" t="s">
        <v>1231</v>
      </c>
      <c r="F407" s="77"/>
      <c r="G407" s="79">
        <f>G408+G416+G420+G423+G418+G425+G410+G412+G414</f>
        <v>16400847</v>
      </c>
      <c r="H407" s="79">
        <f>H408+H416+H420+H423+H418+H425+H410+H412+H414</f>
        <v>0</v>
      </c>
      <c r="I407" s="79">
        <f t="shared" si="29"/>
        <v>16400847</v>
      </c>
      <c r="J407" s="79">
        <f>J408+J416+J420+J423+J418+J425+J410+J412+J414</f>
        <v>16400847</v>
      </c>
      <c r="K407" s="79">
        <f>K408+K416+K420+K423+K418+K425+K410+K412+K414</f>
        <v>0</v>
      </c>
      <c r="L407" s="105">
        <f t="shared" si="32"/>
        <v>16400847</v>
      </c>
      <c r="M407" s="95"/>
      <c r="N407" s="95"/>
      <c r="O407" s="95"/>
    </row>
    <row r="408" spans="2:15" s="64" customFormat="1" ht="39" hidden="1">
      <c r="B408" s="125" t="s">
        <v>1232</v>
      </c>
      <c r="C408" s="77" t="s">
        <v>648</v>
      </c>
      <c r="D408" s="77" t="s">
        <v>639</v>
      </c>
      <c r="E408" s="78" t="s">
        <v>1233</v>
      </c>
      <c r="F408" s="77"/>
      <c r="G408" s="79">
        <f>G409</f>
        <v>0</v>
      </c>
      <c r="H408" s="79">
        <f>H409</f>
        <v>0</v>
      </c>
      <c r="I408" s="79">
        <f t="shared" si="29"/>
        <v>0</v>
      </c>
      <c r="J408" s="79">
        <f>J409</f>
        <v>0</v>
      </c>
      <c r="K408" s="79">
        <f>K409</f>
        <v>0</v>
      </c>
      <c r="L408" s="105">
        <f t="shared" si="32"/>
        <v>0</v>
      </c>
      <c r="M408" s="95"/>
      <c r="N408" s="95"/>
      <c r="O408" s="95"/>
    </row>
    <row r="409" spans="2:15" s="64" customFormat="1" ht="26.25" hidden="1">
      <c r="B409" s="125" t="s">
        <v>767</v>
      </c>
      <c r="C409" s="77" t="s">
        <v>648</v>
      </c>
      <c r="D409" s="77" t="s">
        <v>639</v>
      </c>
      <c r="E409" s="78" t="s">
        <v>1233</v>
      </c>
      <c r="F409" s="77" t="s">
        <v>973</v>
      </c>
      <c r="G409" s="79"/>
      <c r="H409" s="79"/>
      <c r="I409" s="79">
        <f t="shared" si="29"/>
        <v>0</v>
      </c>
      <c r="J409" s="79"/>
      <c r="K409" s="79"/>
      <c r="L409" s="105">
        <f t="shared" si="32"/>
        <v>0</v>
      </c>
      <c r="M409" s="95"/>
      <c r="N409" s="95"/>
      <c r="O409" s="95"/>
    </row>
    <row r="410" spans="2:15" s="64" customFormat="1" ht="39">
      <c r="B410" s="125" t="s">
        <v>1234</v>
      </c>
      <c r="C410" s="77" t="s">
        <v>648</v>
      </c>
      <c r="D410" s="77" t="s">
        <v>639</v>
      </c>
      <c r="E410" s="78" t="s">
        <v>1235</v>
      </c>
      <c r="F410" s="77"/>
      <c r="G410" s="79">
        <f>G411</f>
        <v>5008500</v>
      </c>
      <c r="H410" s="79">
        <f>H411</f>
        <v>0</v>
      </c>
      <c r="I410" s="79">
        <f t="shared" si="29"/>
        <v>5008500</v>
      </c>
      <c r="J410" s="79">
        <f>J411</f>
        <v>5008500</v>
      </c>
      <c r="K410" s="79">
        <f>K411</f>
        <v>0</v>
      </c>
      <c r="L410" s="105">
        <f t="shared" si="32"/>
        <v>5008500</v>
      </c>
      <c r="M410" s="95"/>
      <c r="N410" s="95"/>
      <c r="O410" s="95"/>
    </row>
    <row r="411" spans="1:15" s="64" customFormat="1" ht="26.25">
      <c r="A411" s="68"/>
      <c r="B411" s="125" t="s">
        <v>767</v>
      </c>
      <c r="C411" s="77" t="s">
        <v>648</v>
      </c>
      <c r="D411" s="77" t="s">
        <v>639</v>
      </c>
      <c r="E411" s="78" t="s">
        <v>1235</v>
      </c>
      <c r="F411" s="77" t="s">
        <v>973</v>
      </c>
      <c r="G411" s="79">
        <f>3846800+1161700</f>
        <v>5008500</v>
      </c>
      <c r="H411" s="79">
        <v>0</v>
      </c>
      <c r="I411" s="79">
        <f t="shared" si="29"/>
        <v>5008500</v>
      </c>
      <c r="J411" s="79">
        <f>3846800+1161700</f>
        <v>5008500</v>
      </c>
      <c r="K411" s="79">
        <v>0</v>
      </c>
      <c r="L411" s="71">
        <f t="shared" si="32"/>
        <v>5008500</v>
      </c>
      <c r="M411" s="95"/>
      <c r="N411" s="95"/>
      <c r="O411" s="95"/>
    </row>
    <row r="412" spans="2:15" s="64" customFormat="1" ht="39">
      <c r="B412" s="125" t="s">
        <v>1236</v>
      </c>
      <c r="C412" s="77" t="s">
        <v>648</v>
      </c>
      <c r="D412" s="77" t="s">
        <v>639</v>
      </c>
      <c r="E412" s="78" t="s">
        <v>1237</v>
      </c>
      <c r="F412" s="77"/>
      <c r="G412" s="79">
        <f>G413+G415</f>
        <v>1552500</v>
      </c>
      <c r="H412" s="79">
        <f>H413+H415</f>
        <v>0</v>
      </c>
      <c r="I412" s="79">
        <f aca="true" t="shared" si="33" ref="I412:I475">G412+H412</f>
        <v>1552500</v>
      </c>
      <c r="J412" s="79">
        <f>J413+J415</f>
        <v>1552500</v>
      </c>
      <c r="K412" s="79">
        <f>K413+K415</f>
        <v>0</v>
      </c>
      <c r="L412" s="71">
        <f t="shared" si="32"/>
        <v>1552500</v>
      </c>
      <c r="M412" s="95"/>
      <c r="N412" s="95"/>
      <c r="O412" s="95"/>
    </row>
    <row r="413" spans="2:15" s="64" customFormat="1" ht="26.25">
      <c r="B413" s="125" t="s">
        <v>767</v>
      </c>
      <c r="C413" s="77" t="s">
        <v>648</v>
      </c>
      <c r="D413" s="77" t="s">
        <v>639</v>
      </c>
      <c r="E413" s="78" t="s">
        <v>1237</v>
      </c>
      <c r="F413" s="77" t="s">
        <v>973</v>
      </c>
      <c r="G413" s="79">
        <f>1192400+360100</f>
        <v>1552500</v>
      </c>
      <c r="H413" s="79">
        <v>0</v>
      </c>
      <c r="I413" s="79">
        <f t="shared" si="33"/>
        <v>1552500</v>
      </c>
      <c r="J413" s="79">
        <f>1192400+360100</f>
        <v>1552500</v>
      </c>
      <c r="K413" s="79">
        <v>0</v>
      </c>
      <c r="L413" s="71">
        <f t="shared" si="32"/>
        <v>1552500</v>
      </c>
      <c r="M413" s="95"/>
      <c r="N413" s="95"/>
      <c r="O413" s="95"/>
    </row>
    <row r="414" spans="2:15" s="64" customFormat="1" ht="24" hidden="1">
      <c r="B414" s="88" t="s">
        <v>1370</v>
      </c>
      <c r="C414" s="77" t="s">
        <v>648</v>
      </c>
      <c r="D414" s="77" t="s">
        <v>639</v>
      </c>
      <c r="E414" s="78" t="s">
        <v>1371</v>
      </c>
      <c r="F414" s="77"/>
      <c r="G414" s="79">
        <f>G415</f>
        <v>0</v>
      </c>
      <c r="H414" s="79">
        <f>H415</f>
        <v>0</v>
      </c>
      <c r="I414" s="79">
        <f t="shared" si="33"/>
        <v>0</v>
      </c>
      <c r="J414" s="79">
        <f>J415</f>
        <v>0</v>
      </c>
      <c r="K414" s="79">
        <f>K415</f>
        <v>0</v>
      </c>
      <c r="L414" s="71">
        <f t="shared" si="32"/>
        <v>0</v>
      </c>
      <c r="M414" s="95"/>
      <c r="N414" s="95"/>
      <c r="O414" s="95"/>
    </row>
    <row r="415" spans="2:15" s="64" customFormat="1" ht="24" hidden="1">
      <c r="B415" s="88" t="s">
        <v>767</v>
      </c>
      <c r="C415" s="77" t="s">
        <v>648</v>
      </c>
      <c r="D415" s="77" t="s">
        <v>639</v>
      </c>
      <c r="E415" s="78" t="s">
        <v>1371</v>
      </c>
      <c r="F415" s="77" t="s">
        <v>973</v>
      </c>
      <c r="G415" s="79">
        <v>0</v>
      </c>
      <c r="H415" s="79">
        <v>0</v>
      </c>
      <c r="I415" s="79">
        <f t="shared" si="33"/>
        <v>0</v>
      </c>
      <c r="J415" s="79">
        <v>0</v>
      </c>
      <c r="K415" s="79">
        <v>0</v>
      </c>
      <c r="L415" s="71">
        <f t="shared" si="32"/>
        <v>0</v>
      </c>
      <c r="M415" s="95"/>
      <c r="N415" s="95"/>
      <c r="O415" s="95"/>
    </row>
    <row r="416" spans="2:15" s="64" customFormat="1" ht="24">
      <c r="B416" s="88" t="s">
        <v>1392</v>
      </c>
      <c r="C416" s="77" t="s">
        <v>648</v>
      </c>
      <c r="D416" s="77" t="s">
        <v>639</v>
      </c>
      <c r="E416" s="78" t="s">
        <v>1238</v>
      </c>
      <c r="F416" s="77"/>
      <c r="G416" s="79">
        <f>G417</f>
        <v>5444800</v>
      </c>
      <c r="H416" s="79">
        <f>H417</f>
        <v>0</v>
      </c>
      <c r="I416" s="79">
        <f t="shared" si="33"/>
        <v>5444800</v>
      </c>
      <c r="J416" s="79">
        <f>J417</f>
        <v>5444800</v>
      </c>
      <c r="K416" s="79">
        <f>K417</f>
        <v>0</v>
      </c>
      <c r="L416" s="71">
        <f t="shared" si="32"/>
        <v>5444800</v>
      </c>
      <c r="M416" s="95"/>
      <c r="N416" s="95"/>
      <c r="O416" s="95"/>
    </row>
    <row r="417" spans="2:15" s="64" customFormat="1" ht="24">
      <c r="B417" s="88" t="s">
        <v>767</v>
      </c>
      <c r="C417" s="77" t="s">
        <v>648</v>
      </c>
      <c r="D417" s="77" t="s">
        <v>639</v>
      </c>
      <c r="E417" s="78" t="s">
        <v>1238</v>
      </c>
      <c r="F417" s="77" t="s">
        <v>973</v>
      </c>
      <c r="G417" s="79">
        <f>4181900+1262900</f>
        <v>5444800</v>
      </c>
      <c r="H417" s="79">
        <v>0</v>
      </c>
      <c r="I417" s="79">
        <f t="shared" si="33"/>
        <v>5444800</v>
      </c>
      <c r="J417" s="79">
        <f>4181900+1262900</f>
        <v>5444800</v>
      </c>
      <c r="K417" s="79">
        <v>0</v>
      </c>
      <c r="L417" s="71">
        <f t="shared" si="32"/>
        <v>5444800</v>
      </c>
      <c r="M417" s="95"/>
      <c r="N417" s="95"/>
      <c r="O417" s="95"/>
    </row>
    <row r="418" spans="2:15" ht="24" hidden="1">
      <c r="B418" s="88" t="s">
        <v>1370</v>
      </c>
      <c r="C418" s="77" t="s">
        <v>648</v>
      </c>
      <c r="D418" s="77" t="s">
        <v>639</v>
      </c>
      <c r="E418" s="78" t="s">
        <v>1393</v>
      </c>
      <c r="F418" s="77"/>
      <c r="G418" s="79">
        <f>G419</f>
        <v>0</v>
      </c>
      <c r="H418" s="79">
        <f>H419</f>
        <v>0</v>
      </c>
      <c r="I418" s="79">
        <f t="shared" si="33"/>
        <v>0</v>
      </c>
      <c r="J418" s="79">
        <f>J419</f>
        <v>0</v>
      </c>
      <c r="K418" s="79">
        <f>K419</f>
        <v>0</v>
      </c>
      <c r="L418" s="71">
        <f>J418+K418</f>
        <v>0</v>
      </c>
      <c r="M418" s="95"/>
      <c r="N418" s="95"/>
      <c r="O418" s="95"/>
    </row>
    <row r="419" spans="2:15" ht="24" hidden="1">
      <c r="B419" s="88" t="s">
        <v>767</v>
      </c>
      <c r="C419" s="77" t="s">
        <v>648</v>
      </c>
      <c r="D419" s="77" t="s">
        <v>639</v>
      </c>
      <c r="E419" s="78" t="s">
        <v>1393</v>
      </c>
      <c r="F419" s="77" t="s">
        <v>973</v>
      </c>
      <c r="G419" s="79"/>
      <c r="H419" s="79">
        <v>0</v>
      </c>
      <c r="I419" s="79">
        <f t="shared" si="33"/>
        <v>0</v>
      </c>
      <c r="J419" s="79">
        <v>0</v>
      </c>
      <c r="K419" s="79">
        <v>0</v>
      </c>
      <c r="L419" s="71">
        <f>J419+K419</f>
        <v>0</v>
      </c>
      <c r="M419" s="95"/>
      <c r="N419" s="95"/>
      <c r="O419" s="95"/>
    </row>
    <row r="420" spans="2:15" ht="26.25">
      <c r="B420" s="125" t="s">
        <v>1239</v>
      </c>
      <c r="C420" s="77" t="s">
        <v>648</v>
      </c>
      <c r="D420" s="77" t="s">
        <v>639</v>
      </c>
      <c r="E420" s="78" t="s">
        <v>1240</v>
      </c>
      <c r="F420" s="77"/>
      <c r="G420" s="79">
        <f>G421</f>
        <v>2190500</v>
      </c>
      <c r="H420" s="79">
        <f>H421</f>
        <v>0</v>
      </c>
      <c r="I420" s="79">
        <f t="shared" si="33"/>
        <v>2190500</v>
      </c>
      <c r="J420" s="79">
        <f>J421</f>
        <v>2190500</v>
      </c>
      <c r="K420" s="79">
        <f>K421</f>
        <v>0</v>
      </c>
      <c r="L420" s="71">
        <f>J420+K420</f>
        <v>2190500</v>
      </c>
      <c r="M420" s="95"/>
      <c r="N420" s="95"/>
      <c r="O420" s="95"/>
    </row>
    <row r="421" spans="2:15" ht="26.25">
      <c r="B421" s="125" t="s">
        <v>1086</v>
      </c>
      <c r="C421" s="77" t="s">
        <v>648</v>
      </c>
      <c r="D421" s="77" t="s">
        <v>639</v>
      </c>
      <c r="E421" s="78" t="s">
        <v>1241</v>
      </c>
      <c r="F421" s="77"/>
      <c r="G421" s="79">
        <f>G422</f>
        <v>2190500</v>
      </c>
      <c r="H421" s="79">
        <f>H422</f>
        <v>0</v>
      </c>
      <c r="I421" s="79">
        <f t="shared" si="33"/>
        <v>2190500</v>
      </c>
      <c r="J421" s="79">
        <f>J422</f>
        <v>2190500</v>
      </c>
      <c r="K421" s="79">
        <f>K422</f>
        <v>0</v>
      </c>
      <c r="L421" s="71">
        <f>J421+K421</f>
        <v>2190500</v>
      </c>
      <c r="M421" s="95"/>
      <c r="N421" s="95"/>
      <c r="O421" s="95"/>
    </row>
    <row r="422" spans="2:15" ht="26.25">
      <c r="B422" s="125" t="s">
        <v>767</v>
      </c>
      <c r="C422" s="77" t="s">
        <v>648</v>
      </c>
      <c r="D422" s="77" t="s">
        <v>639</v>
      </c>
      <c r="E422" s="78" t="s">
        <v>1241</v>
      </c>
      <c r="F422" s="77" t="s">
        <v>973</v>
      </c>
      <c r="G422" s="79">
        <f>1682400+508100</f>
        <v>2190500</v>
      </c>
      <c r="H422" s="79">
        <v>0</v>
      </c>
      <c r="I422" s="79">
        <f t="shared" si="33"/>
        <v>2190500</v>
      </c>
      <c r="J422" s="79">
        <f>1682400+508100</f>
        <v>2190500</v>
      </c>
      <c r="K422" s="79">
        <v>0</v>
      </c>
      <c r="L422" s="71">
        <f t="shared" si="32"/>
        <v>2190500</v>
      </c>
      <c r="M422" s="95"/>
      <c r="N422" s="95"/>
      <c r="O422" s="95"/>
    </row>
    <row r="423" spans="2:15" ht="39">
      <c r="B423" s="125" t="s">
        <v>1242</v>
      </c>
      <c r="C423" s="77" t="s">
        <v>648</v>
      </c>
      <c r="D423" s="77" t="s">
        <v>639</v>
      </c>
      <c r="E423" s="78" t="s">
        <v>1243</v>
      </c>
      <c r="F423" s="77"/>
      <c r="G423" s="79">
        <f>G424</f>
        <v>2204547</v>
      </c>
      <c r="H423" s="79">
        <f>H424</f>
        <v>0</v>
      </c>
      <c r="I423" s="79">
        <f t="shared" si="33"/>
        <v>2204547</v>
      </c>
      <c r="J423" s="79">
        <f>J424</f>
        <v>2204547</v>
      </c>
      <c r="K423" s="79">
        <f>K424</f>
        <v>0</v>
      </c>
      <c r="L423" s="71">
        <f t="shared" si="32"/>
        <v>2204547</v>
      </c>
      <c r="M423" s="95"/>
      <c r="N423" s="95"/>
      <c r="O423" s="95"/>
    </row>
    <row r="424" spans="2:15" ht="26.25">
      <c r="B424" s="125" t="s">
        <v>767</v>
      </c>
      <c r="C424" s="77" t="s">
        <v>648</v>
      </c>
      <c r="D424" s="77" t="s">
        <v>639</v>
      </c>
      <c r="E424" s="78" t="s">
        <v>1243</v>
      </c>
      <c r="F424" s="77" t="s">
        <v>973</v>
      </c>
      <c r="G424" s="79">
        <f>1693200+511347</f>
        <v>2204547</v>
      </c>
      <c r="H424" s="79">
        <v>0</v>
      </c>
      <c r="I424" s="79">
        <f t="shared" si="33"/>
        <v>2204547</v>
      </c>
      <c r="J424" s="79">
        <f>1693200+511347</f>
        <v>2204547</v>
      </c>
      <c r="K424" s="79">
        <v>0</v>
      </c>
      <c r="L424" s="71">
        <f t="shared" si="32"/>
        <v>2204547</v>
      </c>
      <c r="M424" s="95"/>
      <c r="N424" s="95"/>
      <c r="O424" s="95"/>
    </row>
    <row r="425" spans="2:15" s="64" customFormat="1" ht="24" hidden="1">
      <c r="B425" s="88" t="s">
        <v>1394</v>
      </c>
      <c r="C425" s="77" t="s">
        <v>648</v>
      </c>
      <c r="D425" s="77" t="s">
        <v>639</v>
      </c>
      <c r="E425" s="78" t="s">
        <v>1395</v>
      </c>
      <c r="F425" s="77"/>
      <c r="G425" s="79">
        <f>G426</f>
        <v>0</v>
      </c>
      <c r="H425" s="79">
        <f>H426</f>
        <v>0</v>
      </c>
      <c r="I425" s="79">
        <f t="shared" si="33"/>
        <v>0</v>
      </c>
      <c r="J425" s="79">
        <f>J426</f>
        <v>0</v>
      </c>
      <c r="K425" s="79">
        <f>K426</f>
        <v>0</v>
      </c>
      <c r="L425" s="71">
        <f t="shared" si="32"/>
        <v>0</v>
      </c>
      <c r="M425" s="95"/>
      <c r="N425" s="95"/>
      <c r="O425" s="95"/>
    </row>
    <row r="426" spans="2:15" ht="24" hidden="1">
      <c r="B426" s="88" t="s">
        <v>767</v>
      </c>
      <c r="C426" s="77" t="s">
        <v>648</v>
      </c>
      <c r="D426" s="77" t="s">
        <v>639</v>
      </c>
      <c r="E426" s="78" t="s">
        <v>1395</v>
      </c>
      <c r="F426" s="77" t="s">
        <v>973</v>
      </c>
      <c r="G426" s="79"/>
      <c r="H426" s="79">
        <v>0</v>
      </c>
      <c r="I426" s="79">
        <f t="shared" si="33"/>
        <v>0</v>
      </c>
      <c r="J426" s="79"/>
      <c r="K426" s="79"/>
      <c r="L426" s="71">
        <f t="shared" si="32"/>
        <v>0</v>
      </c>
      <c r="M426" s="95"/>
      <c r="N426" s="95"/>
      <c r="O426" s="95"/>
    </row>
    <row r="427" spans="2:15" s="64" customFormat="1" ht="24">
      <c r="B427" s="88" t="s">
        <v>1244</v>
      </c>
      <c r="C427" s="77" t="s">
        <v>648</v>
      </c>
      <c r="D427" s="77" t="s">
        <v>639</v>
      </c>
      <c r="E427" s="78" t="s">
        <v>1245</v>
      </c>
      <c r="F427" s="77"/>
      <c r="G427" s="79">
        <f>G428</f>
        <v>7340900</v>
      </c>
      <c r="H427" s="79">
        <f>H428</f>
        <v>0</v>
      </c>
      <c r="I427" s="79">
        <f t="shared" si="33"/>
        <v>7340900</v>
      </c>
      <c r="J427" s="79">
        <f>J428</f>
        <v>7340900</v>
      </c>
      <c r="K427" s="79">
        <f>K428</f>
        <v>0</v>
      </c>
      <c r="L427" s="71">
        <f t="shared" si="32"/>
        <v>7340900</v>
      </c>
      <c r="M427" s="95"/>
      <c r="N427" s="95"/>
      <c r="O427" s="95"/>
    </row>
    <row r="428" spans="2:15" ht="12.75">
      <c r="B428" s="88" t="s">
        <v>1356</v>
      </c>
      <c r="C428" s="77" t="s">
        <v>648</v>
      </c>
      <c r="D428" s="77" t="s">
        <v>639</v>
      </c>
      <c r="E428" s="78" t="s">
        <v>1357</v>
      </c>
      <c r="F428" s="77"/>
      <c r="G428" s="79">
        <f>G429+G431</f>
        <v>7340900</v>
      </c>
      <c r="H428" s="79">
        <f>H429+H431</f>
        <v>0</v>
      </c>
      <c r="I428" s="79">
        <f t="shared" si="33"/>
        <v>7340900</v>
      </c>
      <c r="J428" s="79">
        <f>J429+J431</f>
        <v>7340900</v>
      </c>
      <c r="K428" s="79">
        <f>K429+K431</f>
        <v>0</v>
      </c>
      <c r="L428" s="71">
        <f t="shared" si="32"/>
        <v>7340900</v>
      </c>
      <c r="M428" s="95"/>
      <c r="N428" s="95"/>
      <c r="O428" s="95"/>
    </row>
    <row r="429" spans="2:15" ht="24">
      <c r="B429" s="88" t="s">
        <v>1396</v>
      </c>
      <c r="C429" s="77" t="s">
        <v>648</v>
      </c>
      <c r="D429" s="77" t="s">
        <v>639</v>
      </c>
      <c r="E429" s="78" t="s">
        <v>1397</v>
      </c>
      <c r="F429" s="77"/>
      <c r="G429" s="79">
        <f>G430</f>
        <v>7340900</v>
      </c>
      <c r="H429" s="79">
        <f>H430</f>
        <v>0</v>
      </c>
      <c r="I429" s="79">
        <f t="shared" si="33"/>
        <v>7340900</v>
      </c>
      <c r="J429" s="79">
        <f>J430</f>
        <v>7340900</v>
      </c>
      <c r="K429" s="79">
        <f>K430</f>
        <v>0</v>
      </c>
      <c r="L429" s="71">
        <f t="shared" si="32"/>
        <v>7340900</v>
      </c>
      <c r="M429" s="95"/>
      <c r="N429" s="95"/>
      <c r="O429" s="95"/>
    </row>
    <row r="430" spans="2:15" ht="24">
      <c r="B430" s="88" t="s">
        <v>767</v>
      </c>
      <c r="C430" s="77" t="s">
        <v>648</v>
      </c>
      <c r="D430" s="77" t="s">
        <v>639</v>
      </c>
      <c r="E430" s="78" t="s">
        <v>1397</v>
      </c>
      <c r="F430" s="77" t="s">
        <v>973</v>
      </c>
      <c r="G430" s="79">
        <f>5638200+1702700</f>
        <v>7340900</v>
      </c>
      <c r="H430" s="79">
        <v>0</v>
      </c>
      <c r="I430" s="79">
        <f t="shared" si="33"/>
        <v>7340900</v>
      </c>
      <c r="J430" s="79">
        <f>5638200+1702700</f>
        <v>7340900</v>
      </c>
      <c r="K430" s="79">
        <v>0</v>
      </c>
      <c r="L430" s="71">
        <f t="shared" si="32"/>
        <v>7340900</v>
      </c>
      <c r="M430" s="95"/>
      <c r="N430" s="95"/>
      <c r="O430" s="95"/>
    </row>
    <row r="431" spans="2:15" ht="24" hidden="1">
      <c r="B431" s="88" t="s">
        <v>1370</v>
      </c>
      <c r="C431" s="77" t="s">
        <v>648</v>
      </c>
      <c r="D431" s="77" t="s">
        <v>639</v>
      </c>
      <c r="E431" s="78" t="s">
        <v>1398</v>
      </c>
      <c r="F431" s="77"/>
      <c r="G431" s="79">
        <f>G432</f>
        <v>0</v>
      </c>
      <c r="H431" s="79">
        <f>H432</f>
        <v>0</v>
      </c>
      <c r="I431" s="79">
        <f t="shared" si="33"/>
        <v>0</v>
      </c>
      <c r="J431" s="79">
        <f>J432</f>
        <v>0</v>
      </c>
      <c r="K431" s="79">
        <f>K432</f>
        <v>0</v>
      </c>
      <c r="L431" s="71">
        <f t="shared" si="32"/>
        <v>0</v>
      </c>
      <c r="M431" s="95"/>
      <c r="N431" s="95"/>
      <c r="O431" s="95"/>
    </row>
    <row r="432" spans="2:15" ht="24" hidden="1">
      <c r="B432" s="88" t="s">
        <v>767</v>
      </c>
      <c r="C432" s="77" t="s">
        <v>648</v>
      </c>
      <c r="D432" s="77" t="s">
        <v>639</v>
      </c>
      <c r="E432" s="78" t="s">
        <v>1398</v>
      </c>
      <c r="F432" s="77" t="s">
        <v>973</v>
      </c>
      <c r="G432" s="79"/>
      <c r="H432" s="79"/>
      <c r="I432" s="79">
        <f t="shared" si="33"/>
        <v>0</v>
      </c>
      <c r="J432" s="79"/>
      <c r="K432" s="79"/>
      <c r="L432" s="71">
        <f t="shared" si="32"/>
        <v>0</v>
      </c>
      <c r="M432" s="95"/>
      <c r="N432" s="95"/>
      <c r="O432" s="95"/>
    </row>
    <row r="433" spans="2:15" ht="12.75">
      <c r="B433" s="124" t="s">
        <v>1418</v>
      </c>
      <c r="C433" s="117" t="s">
        <v>648</v>
      </c>
      <c r="D433" s="122" t="s">
        <v>648</v>
      </c>
      <c r="E433" s="122"/>
      <c r="F433" s="117"/>
      <c r="G433" s="123">
        <f>G434+G443+G444</f>
        <v>1203500</v>
      </c>
      <c r="H433" s="123">
        <f>H434+H443+H444</f>
        <v>0</v>
      </c>
      <c r="I433" s="123">
        <f t="shared" si="33"/>
        <v>1203500</v>
      </c>
      <c r="J433" s="123">
        <f>J434+J443+J444</f>
        <v>1203500</v>
      </c>
      <c r="K433" s="123">
        <f>K434+K443+K444</f>
        <v>0</v>
      </c>
      <c r="L433" s="105">
        <f t="shared" si="32"/>
        <v>1203500</v>
      </c>
      <c r="M433" s="95"/>
      <c r="N433" s="95"/>
      <c r="O433" s="95"/>
    </row>
    <row r="434" spans="2:15" ht="26.25" hidden="1">
      <c r="B434" s="125" t="s">
        <v>861</v>
      </c>
      <c r="C434" s="77" t="s">
        <v>648</v>
      </c>
      <c r="D434" s="78" t="s">
        <v>648</v>
      </c>
      <c r="E434" s="78" t="s">
        <v>752</v>
      </c>
      <c r="F434" s="77"/>
      <c r="G434" s="79">
        <f>G435</f>
        <v>0</v>
      </c>
      <c r="H434" s="79">
        <f>H435</f>
        <v>0</v>
      </c>
      <c r="I434" s="79">
        <f t="shared" si="33"/>
        <v>0</v>
      </c>
      <c r="J434" s="79">
        <f>J435</f>
        <v>0</v>
      </c>
      <c r="K434" s="79">
        <f>K435</f>
        <v>0</v>
      </c>
      <c r="L434" s="105">
        <f t="shared" si="32"/>
        <v>0</v>
      </c>
      <c r="M434" s="95"/>
      <c r="N434" s="95"/>
      <c r="O434" s="95"/>
    </row>
    <row r="435" spans="2:15" ht="39" hidden="1">
      <c r="B435" s="125" t="s">
        <v>864</v>
      </c>
      <c r="C435" s="77" t="s">
        <v>648</v>
      </c>
      <c r="D435" s="78" t="s">
        <v>648</v>
      </c>
      <c r="E435" s="78" t="s">
        <v>1062</v>
      </c>
      <c r="F435" s="77"/>
      <c r="G435" s="79">
        <f>G437+G438+G436</f>
        <v>0</v>
      </c>
      <c r="H435" s="79">
        <f>H437+H438+H436</f>
        <v>0</v>
      </c>
      <c r="I435" s="79">
        <f t="shared" si="33"/>
        <v>0</v>
      </c>
      <c r="J435" s="79">
        <f>J437+J438+J436</f>
        <v>0</v>
      </c>
      <c r="K435" s="79">
        <f>K437+K438+K436</f>
        <v>0</v>
      </c>
      <c r="L435" s="105">
        <f t="shared" si="32"/>
        <v>0</v>
      </c>
      <c r="M435" s="95"/>
      <c r="N435" s="95"/>
      <c r="O435" s="95"/>
    </row>
    <row r="436" spans="2:15" ht="26.25" hidden="1">
      <c r="B436" s="125" t="s">
        <v>766</v>
      </c>
      <c r="C436" s="77" t="s">
        <v>648</v>
      </c>
      <c r="D436" s="78" t="s">
        <v>648</v>
      </c>
      <c r="E436" s="78" t="s">
        <v>1062</v>
      </c>
      <c r="F436" s="77" t="s">
        <v>971</v>
      </c>
      <c r="G436" s="79">
        <v>0</v>
      </c>
      <c r="H436" s="79">
        <v>0</v>
      </c>
      <c r="I436" s="79">
        <f t="shared" si="33"/>
        <v>0</v>
      </c>
      <c r="J436" s="79"/>
      <c r="K436" s="79">
        <f>K440+K445+K464+K437</f>
        <v>0</v>
      </c>
      <c r="L436" s="79">
        <f t="shared" si="32"/>
        <v>0</v>
      </c>
      <c r="M436" s="95"/>
      <c r="N436" s="95"/>
      <c r="O436" s="95"/>
    </row>
    <row r="437" spans="2:15" s="64" customFormat="1" ht="12.75" hidden="1">
      <c r="B437" s="125" t="s">
        <v>771</v>
      </c>
      <c r="C437" s="77" t="s">
        <v>648</v>
      </c>
      <c r="D437" s="78" t="s">
        <v>648</v>
      </c>
      <c r="E437" s="78" t="s">
        <v>1062</v>
      </c>
      <c r="F437" s="77">
        <v>300</v>
      </c>
      <c r="G437" s="79">
        <v>0</v>
      </c>
      <c r="H437" s="79">
        <v>0</v>
      </c>
      <c r="I437" s="79">
        <f t="shared" si="33"/>
        <v>0</v>
      </c>
      <c r="J437" s="79">
        <v>0</v>
      </c>
      <c r="K437" s="71">
        <f>K438</f>
        <v>0</v>
      </c>
      <c r="L437" s="105">
        <f t="shared" si="32"/>
        <v>0</v>
      </c>
      <c r="M437" s="95"/>
      <c r="N437" s="95"/>
      <c r="O437" s="95"/>
    </row>
    <row r="438" spans="2:15" s="64" customFormat="1" ht="26.25" hidden="1">
      <c r="B438" s="125" t="s">
        <v>767</v>
      </c>
      <c r="C438" s="77" t="s">
        <v>648</v>
      </c>
      <c r="D438" s="78" t="s">
        <v>648</v>
      </c>
      <c r="E438" s="78" t="s">
        <v>1062</v>
      </c>
      <c r="F438" s="77">
        <v>600</v>
      </c>
      <c r="G438" s="79">
        <v>0</v>
      </c>
      <c r="H438" s="79">
        <v>0</v>
      </c>
      <c r="I438" s="79">
        <f t="shared" si="33"/>
        <v>0</v>
      </c>
      <c r="J438" s="79">
        <v>0</v>
      </c>
      <c r="K438" s="71">
        <f>K439</f>
        <v>0</v>
      </c>
      <c r="L438" s="105">
        <f t="shared" si="32"/>
        <v>0</v>
      </c>
      <c r="M438" s="95"/>
      <c r="N438" s="95"/>
      <c r="O438" s="95"/>
    </row>
    <row r="439" spans="2:15" s="64" customFormat="1" ht="39">
      <c r="B439" s="125" t="s">
        <v>1244</v>
      </c>
      <c r="C439" s="77" t="s">
        <v>648</v>
      </c>
      <c r="D439" s="78" t="s">
        <v>648</v>
      </c>
      <c r="E439" s="78" t="s">
        <v>1245</v>
      </c>
      <c r="F439" s="77"/>
      <c r="G439" s="79">
        <f aca="true" t="shared" si="34" ref="G439:H441">G440</f>
        <v>1203500</v>
      </c>
      <c r="H439" s="79">
        <f t="shared" si="34"/>
        <v>0</v>
      </c>
      <c r="I439" s="79">
        <f t="shared" si="33"/>
        <v>1203500</v>
      </c>
      <c r="J439" s="79">
        <f>J440</f>
        <v>1203500</v>
      </c>
      <c r="K439" s="79">
        <f>K440</f>
        <v>0</v>
      </c>
      <c r="L439" s="105">
        <f t="shared" si="32"/>
        <v>1203500</v>
      </c>
      <c r="M439" s="95"/>
      <c r="N439" s="95"/>
      <c r="O439" s="95"/>
    </row>
    <row r="440" spans="2:15" s="64" customFormat="1" ht="12.75">
      <c r="B440" s="125" t="s">
        <v>1246</v>
      </c>
      <c r="C440" s="77" t="s">
        <v>648</v>
      </c>
      <c r="D440" s="78" t="s">
        <v>648</v>
      </c>
      <c r="E440" s="78" t="s">
        <v>1247</v>
      </c>
      <c r="F440" s="77"/>
      <c r="G440" s="79">
        <f t="shared" si="34"/>
        <v>1203500</v>
      </c>
      <c r="H440" s="79">
        <f t="shared" si="34"/>
        <v>0</v>
      </c>
      <c r="I440" s="79">
        <f t="shared" si="33"/>
        <v>1203500</v>
      </c>
      <c r="J440" s="79">
        <f>J441</f>
        <v>1203500</v>
      </c>
      <c r="K440" s="79">
        <f>K441</f>
        <v>0</v>
      </c>
      <c r="L440" s="105">
        <f t="shared" si="32"/>
        <v>1203500</v>
      </c>
      <c r="M440" s="95"/>
      <c r="N440" s="95"/>
      <c r="O440" s="95"/>
    </row>
    <row r="441" spans="2:15" s="64" customFormat="1" ht="26.25">
      <c r="B441" s="125" t="s">
        <v>1248</v>
      </c>
      <c r="C441" s="77" t="s">
        <v>648</v>
      </c>
      <c r="D441" s="78" t="s">
        <v>648</v>
      </c>
      <c r="E441" s="78" t="s">
        <v>1249</v>
      </c>
      <c r="F441" s="77"/>
      <c r="G441" s="79">
        <f t="shared" si="34"/>
        <v>1203500</v>
      </c>
      <c r="H441" s="79">
        <f t="shared" si="34"/>
        <v>0</v>
      </c>
      <c r="I441" s="79">
        <f t="shared" si="33"/>
        <v>1203500</v>
      </c>
      <c r="J441" s="79">
        <f>J442</f>
        <v>1203500</v>
      </c>
      <c r="K441" s="79">
        <f>K442</f>
        <v>0</v>
      </c>
      <c r="L441" s="105">
        <f t="shared" si="32"/>
        <v>1203500</v>
      </c>
      <c r="M441" s="95"/>
      <c r="N441" s="95"/>
      <c r="O441" s="95"/>
    </row>
    <row r="442" spans="2:15" s="64" customFormat="1" ht="26.25">
      <c r="B442" s="125" t="s">
        <v>1250</v>
      </c>
      <c r="C442" s="77" t="s">
        <v>648</v>
      </c>
      <c r="D442" s="78" t="s">
        <v>648</v>
      </c>
      <c r="E442" s="78" t="s">
        <v>1251</v>
      </c>
      <c r="F442" s="77"/>
      <c r="G442" s="79">
        <f>G443+G444</f>
        <v>1203500</v>
      </c>
      <c r="H442" s="79">
        <f>H443+H444</f>
        <v>0</v>
      </c>
      <c r="I442" s="79">
        <f t="shared" si="33"/>
        <v>1203500</v>
      </c>
      <c r="J442" s="79">
        <f>J443+J444</f>
        <v>1203500</v>
      </c>
      <c r="K442" s="79">
        <f>K443+K444</f>
        <v>0</v>
      </c>
      <c r="L442" s="105">
        <f t="shared" si="32"/>
        <v>1203500</v>
      </c>
      <c r="M442" s="95"/>
      <c r="N442" s="95"/>
      <c r="O442" s="95"/>
    </row>
    <row r="443" spans="2:15" s="64" customFormat="1" ht="12.75">
      <c r="B443" s="125" t="s">
        <v>771</v>
      </c>
      <c r="C443" s="77" t="s">
        <v>648</v>
      </c>
      <c r="D443" s="78" t="s">
        <v>648</v>
      </c>
      <c r="E443" s="78" t="s">
        <v>1251</v>
      </c>
      <c r="F443" s="77" t="s">
        <v>997</v>
      </c>
      <c r="G443" s="79">
        <f>124900+449600</f>
        <v>574500</v>
      </c>
      <c r="H443" s="79">
        <v>0</v>
      </c>
      <c r="I443" s="79">
        <f t="shared" si="33"/>
        <v>574500</v>
      </c>
      <c r="J443" s="79">
        <f>124900+449600</f>
        <v>574500</v>
      </c>
      <c r="K443" s="71">
        <f>K444</f>
        <v>0</v>
      </c>
      <c r="L443" s="105">
        <f t="shared" si="32"/>
        <v>574500</v>
      </c>
      <c r="M443" s="95"/>
      <c r="N443" s="95"/>
      <c r="O443" s="95"/>
    </row>
    <row r="444" spans="2:15" s="64" customFormat="1" ht="26.25">
      <c r="B444" s="125" t="s">
        <v>767</v>
      </c>
      <c r="C444" s="77" t="s">
        <v>648</v>
      </c>
      <c r="D444" s="78" t="s">
        <v>648</v>
      </c>
      <c r="E444" s="78" t="s">
        <v>1251</v>
      </c>
      <c r="F444" s="77" t="s">
        <v>973</v>
      </c>
      <c r="G444" s="79">
        <f>629000</f>
        <v>629000</v>
      </c>
      <c r="H444" s="79">
        <v>0</v>
      </c>
      <c r="I444" s="79">
        <f t="shared" si="33"/>
        <v>629000</v>
      </c>
      <c r="J444" s="79">
        <f>629000</f>
        <v>629000</v>
      </c>
      <c r="K444" s="71">
        <v>0</v>
      </c>
      <c r="L444" s="105">
        <f t="shared" si="32"/>
        <v>629000</v>
      </c>
      <c r="M444" s="95"/>
      <c r="N444" s="95"/>
      <c r="O444" s="95"/>
    </row>
    <row r="445" spans="2:15" ht="12.75">
      <c r="B445" s="124" t="s">
        <v>553</v>
      </c>
      <c r="C445" s="117" t="s">
        <v>648</v>
      </c>
      <c r="D445" s="122" t="s">
        <v>644</v>
      </c>
      <c r="E445" s="122"/>
      <c r="F445" s="117"/>
      <c r="G445" s="123">
        <f>G449+G454+G473+G446+G476</f>
        <v>15786050</v>
      </c>
      <c r="H445" s="123">
        <f>H449+H454+H473+H446+H476</f>
        <v>0</v>
      </c>
      <c r="I445" s="123">
        <f t="shared" si="33"/>
        <v>15786050</v>
      </c>
      <c r="J445" s="123">
        <f>J449+J454+J473+J446+J476</f>
        <v>15786050</v>
      </c>
      <c r="K445" s="123">
        <f>K449+K454+K473+K446+K476</f>
        <v>0</v>
      </c>
      <c r="L445" s="76">
        <f t="shared" si="32"/>
        <v>15786050</v>
      </c>
      <c r="M445" s="95"/>
      <c r="N445" s="95"/>
      <c r="O445" s="95"/>
    </row>
    <row r="446" spans="2:15" ht="39" hidden="1">
      <c r="B446" s="125" t="s">
        <v>866</v>
      </c>
      <c r="C446" s="77" t="s">
        <v>648</v>
      </c>
      <c r="D446" s="78" t="s">
        <v>644</v>
      </c>
      <c r="E446" s="78" t="s">
        <v>736</v>
      </c>
      <c r="F446" s="77"/>
      <c r="G446" s="79">
        <f>G447</f>
        <v>0</v>
      </c>
      <c r="H446" s="79">
        <f>H447</f>
        <v>0</v>
      </c>
      <c r="I446" s="79">
        <f t="shared" si="33"/>
        <v>0</v>
      </c>
      <c r="J446" s="79">
        <f>J447</f>
        <v>0</v>
      </c>
      <c r="K446" s="79">
        <f>K447</f>
        <v>0</v>
      </c>
      <c r="L446" s="105">
        <f t="shared" si="32"/>
        <v>0</v>
      </c>
      <c r="M446" s="95"/>
      <c r="N446" s="95"/>
      <c r="O446" s="95"/>
    </row>
    <row r="447" spans="2:15" ht="26.25" hidden="1">
      <c r="B447" s="125" t="s">
        <v>981</v>
      </c>
      <c r="C447" s="77" t="s">
        <v>648</v>
      </c>
      <c r="D447" s="78" t="s">
        <v>644</v>
      </c>
      <c r="E447" s="78" t="s">
        <v>978</v>
      </c>
      <c r="F447" s="77"/>
      <c r="G447" s="79">
        <f>G448</f>
        <v>0</v>
      </c>
      <c r="H447" s="79">
        <f>H448</f>
        <v>0</v>
      </c>
      <c r="I447" s="79">
        <f t="shared" si="33"/>
        <v>0</v>
      </c>
      <c r="J447" s="79">
        <f>J448</f>
        <v>0</v>
      </c>
      <c r="K447" s="79">
        <f>K448</f>
        <v>0</v>
      </c>
      <c r="L447" s="105">
        <f t="shared" si="32"/>
        <v>0</v>
      </c>
      <c r="M447" s="95"/>
      <c r="N447" s="95"/>
      <c r="O447" s="95"/>
    </row>
    <row r="448" spans="2:15" ht="26.25" hidden="1">
      <c r="B448" s="125" t="s">
        <v>766</v>
      </c>
      <c r="C448" s="77" t="s">
        <v>648</v>
      </c>
      <c r="D448" s="78" t="s">
        <v>644</v>
      </c>
      <c r="E448" s="78" t="s">
        <v>978</v>
      </c>
      <c r="F448" s="77">
        <v>200</v>
      </c>
      <c r="G448" s="79"/>
      <c r="H448" s="79">
        <v>0</v>
      </c>
      <c r="I448" s="79">
        <f t="shared" si="33"/>
        <v>0</v>
      </c>
      <c r="J448" s="79"/>
      <c r="K448" s="71">
        <v>0</v>
      </c>
      <c r="L448" s="105">
        <f t="shared" si="32"/>
        <v>0</v>
      </c>
      <c r="M448" s="95"/>
      <c r="N448" s="95"/>
      <c r="O448" s="95"/>
    </row>
    <row r="449" spans="2:15" ht="52.5" hidden="1">
      <c r="B449" s="125" t="s">
        <v>876</v>
      </c>
      <c r="C449" s="77" t="s">
        <v>648</v>
      </c>
      <c r="D449" s="78" t="s">
        <v>644</v>
      </c>
      <c r="E449" s="78" t="s">
        <v>760</v>
      </c>
      <c r="F449" s="77"/>
      <c r="G449" s="79">
        <f>G450+G452</f>
        <v>0</v>
      </c>
      <c r="H449" s="79">
        <f>H450+H452</f>
        <v>0</v>
      </c>
      <c r="I449" s="79">
        <f t="shared" si="33"/>
        <v>0</v>
      </c>
      <c r="J449" s="79">
        <f>J450+J452</f>
        <v>0</v>
      </c>
      <c r="K449" s="79">
        <f>K450+K452</f>
        <v>0</v>
      </c>
      <c r="L449" s="105">
        <f t="shared" si="32"/>
        <v>0</v>
      </c>
      <c r="M449" s="95"/>
      <c r="N449" s="95"/>
      <c r="O449" s="95"/>
    </row>
    <row r="450" spans="2:15" ht="12.75" hidden="1">
      <c r="B450" s="125" t="s">
        <v>877</v>
      </c>
      <c r="C450" s="77" t="s">
        <v>648</v>
      </c>
      <c r="D450" s="78" t="s">
        <v>644</v>
      </c>
      <c r="E450" s="78" t="s">
        <v>722</v>
      </c>
      <c r="F450" s="77"/>
      <c r="G450" s="79">
        <f>G451</f>
        <v>0</v>
      </c>
      <c r="H450" s="79">
        <f>H451</f>
        <v>0</v>
      </c>
      <c r="I450" s="79">
        <f t="shared" si="33"/>
        <v>0</v>
      </c>
      <c r="J450" s="79">
        <f>J451</f>
        <v>0</v>
      </c>
      <c r="K450" s="79">
        <f>K451</f>
        <v>0</v>
      </c>
      <c r="L450" s="105">
        <f t="shared" si="32"/>
        <v>0</v>
      </c>
      <c r="M450" s="95"/>
      <c r="N450" s="95"/>
      <c r="O450" s="95"/>
    </row>
    <row r="451" spans="2:15" ht="26.25" hidden="1">
      <c r="B451" s="125" t="s">
        <v>766</v>
      </c>
      <c r="C451" s="77" t="s">
        <v>648</v>
      </c>
      <c r="D451" s="78" t="s">
        <v>644</v>
      </c>
      <c r="E451" s="78" t="s">
        <v>722</v>
      </c>
      <c r="F451" s="77">
        <v>200</v>
      </c>
      <c r="G451" s="79"/>
      <c r="H451" s="79">
        <v>0</v>
      </c>
      <c r="I451" s="79">
        <f t="shared" si="33"/>
        <v>0</v>
      </c>
      <c r="J451" s="79"/>
      <c r="K451" s="71">
        <v>0</v>
      </c>
      <c r="L451" s="105">
        <f t="shared" si="32"/>
        <v>0</v>
      </c>
      <c r="M451" s="95"/>
      <c r="N451" s="95"/>
      <c r="O451" s="95"/>
    </row>
    <row r="452" spans="2:15" ht="26.25" hidden="1">
      <c r="B452" s="125" t="s">
        <v>991</v>
      </c>
      <c r="C452" s="77" t="s">
        <v>648</v>
      </c>
      <c r="D452" s="78" t="s">
        <v>644</v>
      </c>
      <c r="E452" s="78" t="s">
        <v>985</v>
      </c>
      <c r="F452" s="77"/>
      <c r="G452" s="79">
        <f>G453</f>
        <v>0</v>
      </c>
      <c r="H452" s="79">
        <f>H453</f>
        <v>0</v>
      </c>
      <c r="I452" s="79">
        <f t="shared" si="33"/>
        <v>0</v>
      </c>
      <c r="J452" s="79">
        <f>J453</f>
        <v>0</v>
      </c>
      <c r="K452" s="79">
        <f>K453</f>
        <v>0</v>
      </c>
      <c r="L452" s="105">
        <f t="shared" si="32"/>
        <v>0</v>
      </c>
      <c r="M452" s="95"/>
      <c r="N452" s="95"/>
      <c r="O452" s="95"/>
    </row>
    <row r="453" spans="2:15" ht="26.25" hidden="1">
      <c r="B453" s="125" t="s">
        <v>766</v>
      </c>
      <c r="C453" s="77" t="s">
        <v>648</v>
      </c>
      <c r="D453" s="78" t="s">
        <v>644</v>
      </c>
      <c r="E453" s="78" t="s">
        <v>985</v>
      </c>
      <c r="F453" s="77" t="s">
        <v>971</v>
      </c>
      <c r="G453" s="79"/>
      <c r="H453" s="79">
        <v>0</v>
      </c>
      <c r="I453" s="79">
        <f t="shared" si="33"/>
        <v>0</v>
      </c>
      <c r="J453" s="79"/>
      <c r="K453" s="79">
        <f>K454+K455+K456</f>
        <v>0</v>
      </c>
      <c r="L453" s="105">
        <f t="shared" si="32"/>
        <v>0</v>
      </c>
      <c r="M453" s="95"/>
      <c r="N453" s="95"/>
      <c r="O453" s="95"/>
    </row>
    <row r="454" spans="2:15" ht="26.25" hidden="1">
      <c r="B454" s="125" t="s">
        <v>878</v>
      </c>
      <c r="C454" s="77" t="s">
        <v>648</v>
      </c>
      <c r="D454" s="78" t="s">
        <v>644</v>
      </c>
      <c r="E454" s="78" t="s">
        <v>776</v>
      </c>
      <c r="F454" s="77"/>
      <c r="G454" s="79">
        <f>G455+G468+G466+G461</f>
        <v>0</v>
      </c>
      <c r="H454" s="79">
        <f>H455+H468+H466+H461</f>
        <v>0</v>
      </c>
      <c r="I454" s="79">
        <f t="shared" si="33"/>
        <v>0</v>
      </c>
      <c r="J454" s="79">
        <f>J455+J468+J466+J461</f>
        <v>0</v>
      </c>
      <c r="K454" s="79">
        <f>K455+K468+K466+K461</f>
        <v>0</v>
      </c>
      <c r="L454" s="105">
        <f t="shared" si="32"/>
        <v>0</v>
      </c>
      <c r="M454" s="95"/>
      <c r="N454" s="95"/>
      <c r="O454" s="95"/>
    </row>
    <row r="455" spans="2:15" ht="12.75" hidden="1">
      <c r="B455" s="125" t="s">
        <v>881</v>
      </c>
      <c r="C455" s="77" t="s">
        <v>648</v>
      </c>
      <c r="D455" s="78" t="s">
        <v>644</v>
      </c>
      <c r="E455" s="78" t="s">
        <v>880</v>
      </c>
      <c r="F455" s="77"/>
      <c r="G455" s="79">
        <f>G456+G458</f>
        <v>0</v>
      </c>
      <c r="H455" s="79">
        <f>H456+H458</f>
        <v>0</v>
      </c>
      <c r="I455" s="79">
        <f t="shared" si="33"/>
        <v>0</v>
      </c>
      <c r="J455" s="79">
        <f>J456+J458</f>
        <v>0</v>
      </c>
      <c r="K455" s="79">
        <f>K456+K458</f>
        <v>0</v>
      </c>
      <c r="L455" s="105">
        <f t="shared" si="32"/>
        <v>0</v>
      </c>
      <c r="M455" s="95"/>
      <c r="N455" s="95"/>
      <c r="O455" s="95"/>
    </row>
    <row r="456" spans="2:15" ht="26.25" hidden="1">
      <c r="B456" s="125" t="s">
        <v>879</v>
      </c>
      <c r="C456" s="77" t="s">
        <v>648</v>
      </c>
      <c r="D456" s="78" t="s">
        <v>644</v>
      </c>
      <c r="E456" s="78" t="s">
        <v>780</v>
      </c>
      <c r="F456" s="77"/>
      <c r="G456" s="79">
        <f>G457</f>
        <v>0</v>
      </c>
      <c r="H456" s="79">
        <f>H457</f>
        <v>0</v>
      </c>
      <c r="I456" s="79">
        <f t="shared" si="33"/>
        <v>0</v>
      </c>
      <c r="J456" s="79">
        <f>J457</f>
        <v>0</v>
      </c>
      <c r="K456" s="79">
        <f>K457</f>
        <v>0</v>
      </c>
      <c r="L456" s="105">
        <f t="shared" si="32"/>
        <v>0</v>
      </c>
      <c r="M456" s="95"/>
      <c r="N456" s="95"/>
      <c r="O456" s="95"/>
    </row>
    <row r="457" spans="2:15" ht="52.5" hidden="1">
      <c r="B457" s="125" t="s">
        <v>765</v>
      </c>
      <c r="C457" s="77" t="s">
        <v>648</v>
      </c>
      <c r="D457" s="78" t="s">
        <v>644</v>
      </c>
      <c r="E457" s="78" t="s">
        <v>780</v>
      </c>
      <c r="F457" s="77">
        <v>100</v>
      </c>
      <c r="G457" s="79">
        <v>0</v>
      </c>
      <c r="H457" s="79">
        <v>0</v>
      </c>
      <c r="I457" s="79">
        <f t="shared" si="33"/>
        <v>0</v>
      </c>
      <c r="J457" s="79">
        <v>0</v>
      </c>
      <c r="K457" s="79">
        <f>K458</f>
        <v>0</v>
      </c>
      <c r="L457" s="105">
        <f t="shared" si="32"/>
        <v>0</v>
      </c>
      <c r="M457" s="95"/>
      <c r="N457" s="95"/>
      <c r="O457" s="95"/>
    </row>
    <row r="458" spans="2:15" ht="26.25" hidden="1">
      <c r="B458" s="125" t="s">
        <v>1107</v>
      </c>
      <c r="C458" s="77" t="s">
        <v>648</v>
      </c>
      <c r="D458" s="78" t="s">
        <v>644</v>
      </c>
      <c r="E458" s="78" t="s">
        <v>779</v>
      </c>
      <c r="F458" s="77"/>
      <c r="G458" s="79">
        <f>G459+G460</f>
        <v>0</v>
      </c>
      <c r="H458" s="79">
        <f>H459+H460</f>
        <v>0</v>
      </c>
      <c r="I458" s="79">
        <f t="shared" si="33"/>
        <v>0</v>
      </c>
      <c r="J458" s="79">
        <f>J459+J460</f>
        <v>0</v>
      </c>
      <c r="K458" s="79">
        <f>K459+K460</f>
        <v>0</v>
      </c>
      <c r="L458" s="105">
        <f t="shared" si="32"/>
        <v>0</v>
      </c>
      <c r="M458" s="95"/>
      <c r="N458" s="95"/>
      <c r="O458" s="95"/>
    </row>
    <row r="459" spans="2:15" ht="52.5" hidden="1">
      <c r="B459" s="125" t="s">
        <v>765</v>
      </c>
      <c r="C459" s="77" t="s">
        <v>648</v>
      </c>
      <c r="D459" s="78" t="s">
        <v>644</v>
      </c>
      <c r="E459" s="78" t="s">
        <v>779</v>
      </c>
      <c r="F459" s="77">
        <v>100</v>
      </c>
      <c r="G459" s="79">
        <v>0</v>
      </c>
      <c r="H459" s="79">
        <v>0</v>
      </c>
      <c r="I459" s="79">
        <f t="shared" si="33"/>
        <v>0</v>
      </c>
      <c r="J459" s="79">
        <v>0</v>
      </c>
      <c r="K459" s="79">
        <f>K460</f>
        <v>0</v>
      </c>
      <c r="L459" s="105">
        <f t="shared" si="32"/>
        <v>0</v>
      </c>
      <c r="M459" s="95"/>
      <c r="N459" s="95"/>
      <c r="O459" s="95"/>
    </row>
    <row r="460" spans="2:15" ht="26.25" hidden="1">
      <c r="B460" s="125" t="s">
        <v>766</v>
      </c>
      <c r="C460" s="77" t="s">
        <v>648</v>
      </c>
      <c r="D460" s="78" t="s">
        <v>644</v>
      </c>
      <c r="E460" s="78" t="s">
        <v>779</v>
      </c>
      <c r="F460" s="77" t="s">
        <v>971</v>
      </c>
      <c r="G460" s="79"/>
      <c r="H460" s="79">
        <v>0</v>
      </c>
      <c r="I460" s="79">
        <f t="shared" si="33"/>
        <v>0</v>
      </c>
      <c r="J460" s="79"/>
      <c r="K460" s="79">
        <f>K461+K462+K463</f>
        <v>0</v>
      </c>
      <c r="L460" s="105">
        <f t="shared" si="32"/>
        <v>0</v>
      </c>
      <c r="M460" s="95"/>
      <c r="N460" s="95"/>
      <c r="O460" s="95"/>
    </row>
    <row r="461" spans="2:15" ht="39" hidden="1">
      <c r="B461" s="125" t="s">
        <v>1120</v>
      </c>
      <c r="C461" s="77" t="s">
        <v>648</v>
      </c>
      <c r="D461" s="78" t="s">
        <v>644</v>
      </c>
      <c r="E461" s="78" t="s">
        <v>1109</v>
      </c>
      <c r="F461" s="77"/>
      <c r="G461" s="79">
        <f>G462</f>
        <v>0</v>
      </c>
      <c r="H461" s="79">
        <f>H462</f>
        <v>0</v>
      </c>
      <c r="I461" s="79">
        <f t="shared" si="33"/>
        <v>0</v>
      </c>
      <c r="J461" s="79">
        <f>J462</f>
        <v>0</v>
      </c>
      <c r="K461" s="79">
        <f>K462</f>
        <v>0</v>
      </c>
      <c r="L461" s="105">
        <f t="shared" si="32"/>
        <v>0</v>
      </c>
      <c r="M461" s="95"/>
      <c r="N461" s="95"/>
      <c r="O461" s="95"/>
    </row>
    <row r="462" spans="2:15" ht="39" hidden="1">
      <c r="B462" s="125" t="s">
        <v>1090</v>
      </c>
      <c r="C462" s="77" t="s">
        <v>648</v>
      </c>
      <c r="D462" s="78" t="s">
        <v>644</v>
      </c>
      <c r="E462" s="78" t="s">
        <v>1108</v>
      </c>
      <c r="F462" s="77"/>
      <c r="G462" s="79">
        <f>G463+G464+G465</f>
        <v>0</v>
      </c>
      <c r="H462" s="79">
        <f>H463+H464+H465</f>
        <v>0</v>
      </c>
      <c r="I462" s="79">
        <f t="shared" si="33"/>
        <v>0</v>
      </c>
      <c r="J462" s="79">
        <f>J463+J464+J465</f>
        <v>0</v>
      </c>
      <c r="K462" s="79">
        <f>K463+K464+K465</f>
        <v>0</v>
      </c>
      <c r="L462" s="105">
        <f t="shared" si="32"/>
        <v>0</v>
      </c>
      <c r="M462" s="95"/>
      <c r="N462" s="95"/>
      <c r="O462" s="95"/>
    </row>
    <row r="463" spans="2:15" ht="52.5" hidden="1">
      <c r="B463" s="125" t="s">
        <v>765</v>
      </c>
      <c r="C463" s="77" t="s">
        <v>648</v>
      </c>
      <c r="D463" s="78" t="s">
        <v>644</v>
      </c>
      <c r="E463" s="78" t="s">
        <v>1108</v>
      </c>
      <c r="F463" s="77" t="s">
        <v>733</v>
      </c>
      <c r="G463" s="79">
        <v>0</v>
      </c>
      <c r="H463" s="79">
        <v>0</v>
      </c>
      <c r="I463" s="79">
        <f t="shared" si="33"/>
        <v>0</v>
      </c>
      <c r="J463" s="79">
        <v>0</v>
      </c>
      <c r="K463" s="71">
        <v>0</v>
      </c>
      <c r="L463" s="105">
        <f t="shared" si="32"/>
        <v>0</v>
      </c>
      <c r="M463" s="95"/>
      <c r="N463" s="95"/>
      <c r="O463" s="95"/>
    </row>
    <row r="464" spans="2:15" s="64" customFormat="1" ht="26.25" hidden="1">
      <c r="B464" s="125" t="s">
        <v>766</v>
      </c>
      <c r="C464" s="77" t="s">
        <v>648</v>
      </c>
      <c r="D464" s="78" t="s">
        <v>644</v>
      </c>
      <c r="E464" s="78" t="s">
        <v>1108</v>
      </c>
      <c r="F464" s="77" t="s">
        <v>971</v>
      </c>
      <c r="G464" s="79"/>
      <c r="H464" s="79">
        <v>0</v>
      </c>
      <c r="I464" s="79">
        <f t="shared" si="33"/>
        <v>0</v>
      </c>
      <c r="J464" s="79"/>
      <c r="K464" s="71">
        <f>K465</f>
        <v>0</v>
      </c>
      <c r="L464" s="105">
        <f t="shared" si="32"/>
        <v>0</v>
      </c>
      <c r="M464" s="95"/>
      <c r="N464" s="95"/>
      <c r="O464" s="95"/>
    </row>
    <row r="465" spans="2:15" s="64" customFormat="1" ht="12.75" hidden="1">
      <c r="B465" s="125" t="s">
        <v>769</v>
      </c>
      <c r="C465" s="77" t="s">
        <v>648</v>
      </c>
      <c r="D465" s="78" t="s">
        <v>644</v>
      </c>
      <c r="E465" s="78" t="s">
        <v>1108</v>
      </c>
      <c r="F465" s="77" t="s">
        <v>967</v>
      </c>
      <c r="G465" s="79">
        <v>0</v>
      </c>
      <c r="H465" s="79">
        <v>0</v>
      </c>
      <c r="I465" s="79">
        <f t="shared" si="33"/>
        <v>0</v>
      </c>
      <c r="J465" s="79">
        <v>0</v>
      </c>
      <c r="K465" s="71">
        <f>K466</f>
        <v>0</v>
      </c>
      <c r="L465" s="105">
        <f t="shared" si="32"/>
        <v>0</v>
      </c>
      <c r="M465" s="95"/>
      <c r="N465" s="95"/>
      <c r="O465" s="95"/>
    </row>
    <row r="466" spans="2:15" s="64" customFormat="1" ht="39" hidden="1">
      <c r="B466" s="125" t="s">
        <v>1090</v>
      </c>
      <c r="C466" s="77" t="s">
        <v>648</v>
      </c>
      <c r="D466" s="78" t="s">
        <v>644</v>
      </c>
      <c r="E466" s="78" t="s">
        <v>1089</v>
      </c>
      <c r="F466" s="77"/>
      <c r="G466" s="79">
        <f>G467</f>
        <v>0</v>
      </c>
      <c r="H466" s="79">
        <f>H467</f>
        <v>0</v>
      </c>
      <c r="I466" s="79">
        <f t="shared" si="33"/>
        <v>0</v>
      </c>
      <c r="J466" s="79">
        <f>J467</f>
        <v>0</v>
      </c>
      <c r="K466" s="79">
        <f>K467</f>
        <v>0</v>
      </c>
      <c r="L466" s="105">
        <f t="shared" si="32"/>
        <v>0</v>
      </c>
      <c r="M466" s="95"/>
      <c r="N466" s="95"/>
      <c r="O466" s="95"/>
    </row>
    <row r="467" spans="2:15" ht="52.5" hidden="1">
      <c r="B467" s="125" t="s">
        <v>765</v>
      </c>
      <c r="C467" s="77" t="s">
        <v>648</v>
      </c>
      <c r="D467" s="78" t="s">
        <v>644</v>
      </c>
      <c r="E467" s="78" t="s">
        <v>1089</v>
      </c>
      <c r="F467" s="77" t="s">
        <v>733</v>
      </c>
      <c r="G467" s="79">
        <v>0</v>
      </c>
      <c r="H467" s="79">
        <v>0</v>
      </c>
      <c r="I467" s="79">
        <f t="shared" si="33"/>
        <v>0</v>
      </c>
      <c r="J467" s="79">
        <v>0</v>
      </c>
      <c r="K467" s="71">
        <v>0</v>
      </c>
      <c r="L467" s="71">
        <f t="shared" si="32"/>
        <v>0</v>
      </c>
      <c r="M467" s="95"/>
      <c r="N467" s="95"/>
      <c r="O467" s="95"/>
    </row>
    <row r="468" spans="2:15" ht="26.25" hidden="1">
      <c r="B468" s="125" t="s">
        <v>882</v>
      </c>
      <c r="C468" s="77" t="s">
        <v>648</v>
      </c>
      <c r="D468" s="78" t="s">
        <v>644</v>
      </c>
      <c r="E468" s="78" t="s">
        <v>777</v>
      </c>
      <c r="F468" s="77"/>
      <c r="G468" s="79">
        <f>G469</f>
        <v>0</v>
      </c>
      <c r="H468" s="79">
        <f>H469</f>
        <v>0</v>
      </c>
      <c r="I468" s="79">
        <f t="shared" si="33"/>
        <v>0</v>
      </c>
      <c r="J468" s="79">
        <f>J469</f>
        <v>0</v>
      </c>
      <c r="K468" s="79">
        <f>K469</f>
        <v>0</v>
      </c>
      <c r="L468" s="71">
        <f t="shared" si="32"/>
        <v>0</v>
      </c>
      <c r="M468" s="95"/>
      <c r="N468" s="95"/>
      <c r="O468" s="95"/>
    </row>
    <row r="469" spans="2:15" ht="26.25" hidden="1">
      <c r="B469" s="125" t="s">
        <v>883</v>
      </c>
      <c r="C469" s="77" t="s">
        <v>648</v>
      </c>
      <c r="D469" s="78" t="s">
        <v>644</v>
      </c>
      <c r="E469" s="78" t="s">
        <v>778</v>
      </c>
      <c r="F469" s="77"/>
      <c r="G469" s="79">
        <f>G470+G471+G472</f>
        <v>0</v>
      </c>
      <c r="H469" s="79">
        <f>H470+H471+H472</f>
        <v>0</v>
      </c>
      <c r="I469" s="79">
        <f t="shared" si="33"/>
        <v>0</v>
      </c>
      <c r="J469" s="79">
        <f>J470+J471+J472</f>
        <v>0</v>
      </c>
      <c r="K469" s="79">
        <f>K470+K471+K472</f>
        <v>0</v>
      </c>
      <c r="L469" s="105">
        <f t="shared" si="32"/>
        <v>0</v>
      </c>
      <c r="M469" s="95"/>
      <c r="N469" s="95"/>
      <c r="O469" s="95"/>
    </row>
    <row r="470" spans="2:15" ht="52.5" hidden="1">
      <c r="B470" s="125" t="s">
        <v>765</v>
      </c>
      <c r="C470" s="77" t="s">
        <v>648</v>
      </c>
      <c r="D470" s="78" t="s">
        <v>644</v>
      </c>
      <c r="E470" s="78" t="s">
        <v>778</v>
      </c>
      <c r="F470" s="77">
        <v>100</v>
      </c>
      <c r="G470" s="79">
        <v>0</v>
      </c>
      <c r="H470" s="79">
        <v>0</v>
      </c>
      <c r="I470" s="79">
        <f t="shared" si="33"/>
        <v>0</v>
      </c>
      <c r="J470" s="79"/>
      <c r="K470" s="71">
        <f>K471</f>
        <v>0</v>
      </c>
      <c r="L470" s="105">
        <f t="shared" si="32"/>
        <v>0</v>
      </c>
      <c r="M470" s="95"/>
      <c r="N470" s="95"/>
      <c r="O470" s="95"/>
    </row>
    <row r="471" spans="2:15" ht="26.25" hidden="1">
      <c r="B471" s="125" t="s">
        <v>766</v>
      </c>
      <c r="C471" s="77" t="s">
        <v>648</v>
      </c>
      <c r="D471" s="78" t="s">
        <v>644</v>
      </c>
      <c r="E471" s="78" t="s">
        <v>778</v>
      </c>
      <c r="F471" s="77">
        <v>200</v>
      </c>
      <c r="G471" s="79">
        <v>0</v>
      </c>
      <c r="H471" s="79">
        <v>0</v>
      </c>
      <c r="I471" s="79">
        <f t="shared" si="33"/>
        <v>0</v>
      </c>
      <c r="J471" s="79"/>
      <c r="K471" s="71">
        <v>0</v>
      </c>
      <c r="L471" s="105">
        <f t="shared" si="32"/>
        <v>0</v>
      </c>
      <c r="M471" s="95"/>
      <c r="N471" s="95"/>
      <c r="O471" s="95"/>
    </row>
    <row r="472" spans="2:15" s="64" customFormat="1" ht="12.75" hidden="1">
      <c r="B472" s="125" t="s">
        <v>769</v>
      </c>
      <c r="C472" s="77" t="s">
        <v>648</v>
      </c>
      <c r="D472" s="78" t="s">
        <v>644</v>
      </c>
      <c r="E472" s="78" t="s">
        <v>778</v>
      </c>
      <c r="F472" s="77">
        <v>800</v>
      </c>
      <c r="G472" s="79">
        <v>0</v>
      </c>
      <c r="H472" s="79"/>
      <c r="I472" s="79">
        <f t="shared" si="33"/>
        <v>0</v>
      </c>
      <c r="J472" s="79"/>
      <c r="K472" s="71">
        <f>K473</f>
        <v>0</v>
      </c>
      <c r="L472" s="105">
        <f t="shared" si="32"/>
        <v>0</v>
      </c>
      <c r="M472" s="95"/>
      <c r="N472" s="95"/>
      <c r="O472" s="95"/>
    </row>
    <row r="473" spans="2:15" s="64" customFormat="1" ht="26.25" hidden="1">
      <c r="B473" s="125" t="s">
        <v>989</v>
      </c>
      <c r="C473" s="77" t="s">
        <v>648</v>
      </c>
      <c r="D473" s="78" t="s">
        <v>644</v>
      </c>
      <c r="E473" s="78" t="s">
        <v>988</v>
      </c>
      <c r="F473" s="77"/>
      <c r="G473" s="79">
        <f>G474</f>
        <v>0</v>
      </c>
      <c r="H473" s="79">
        <f>H474</f>
        <v>0</v>
      </c>
      <c r="I473" s="79">
        <f t="shared" si="33"/>
        <v>0</v>
      </c>
      <c r="J473" s="79">
        <f>J474</f>
        <v>0</v>
      </c>
      <c r="K473" s="79">
        <f>K474</f>
        <v>0</v>
      </c>
      <c r="L473" s="105">
        <f t="shared" si="32"/>
        <v>0</v>
      </c>
      <c r="M473" s="95"/>
      <c r="N473" s="95"/>
      <c r="O473" s="95"/>
    </row>
    <row r="474" spans="2:15" s="64" customFormat="1" ht="26.25" hidden="1">
      <c r="B474" s="125" t="s">
        <v>990</v>
      </c>
      <c r="C474" s="77" t="s">
        <v>648</v>
      </c>
      <c r="D474" s="78" t="s">
        <v>644</v>
      </c>
      <c r="E474" s="78" t="s">
        <v>987</v>
      </c>
      <c r="F474" s="77"/>
      <c r="G474" s="79">
        <f>G475</f>
        <v>0</v>
      </c>
      <c r="H474" s="79">
        <f>H475</f>
        <v>0</v>
      </c>
      <c r="I474" s="79">
        <f t="shared" si="33"/>
        <v>0</v>
      </c>
      <c r="J474" s="79">
        <f>J475</f>
        <v>0</v>
      </c>
      <c r="K474" s="79">
        <f>K475</f>
        <v>0</v>
      </c>
      <c r="L474" s="105">
        <f t="shared" si="32"/>
        <v>0</v>
      </c>
      <c r="M474" s="95"/>
      <c r="N474" s="95"/>
      <c r="O474" s="95"/>
    </row>
    <row r="475" spans="2:15" s="64" customFormat="1" ht="26.25" hidden="1">
      <c r="B475" s="125" t="s">
        <v>766</v>
      </c>
      <c r="C475" s="77" t="s">
        <v>648</v>
      </c>
      <c r="D475" s="78" t="s">
        <v>644</v>
      </c>
      <c r="E475" s="78" t="s">
        <v>987</v>
      </c>
      <c r="F475" s="77" t="s">
        <v>971</v>
      </c>
      <c r="G475" s="79"/>
      <c r="H475" s="79"/>
      <c r="I475" s="79">
        <f t="shared" si="33"/>
        <v>0</v>
      </c>
      <c r="J475" s="79"/>
      <c r="K475" s="71">
        <v>0</v>
      </c>
      <c r="L475" s="105">
        <f t="shared" si="32"/>
        <v>0</v>
      </c>
      <c r="M475" s="95"/>
      <c r="N475" s="95"/>
      <c r="O475" s="95"/>
    </row>
    <row r="476" spans="2:15" ht="26.25">
      <c r="B476" s="125" t="s">
        <v>1206</v>
      </c>
      <c r="C476" s="77" t="s">
        <v>648</v>
      </c>
      <c r="D476" s="78" t="s">
        <v>644</v>
      </c>
      <c r="E476" s="78" t="s">
        <v>1207</v>
      </c>
      <c r="F476" s="77"/>
      <c r="G476" s="79">
        <f>G477</f>
        <v>15786050</v>
      </c>
      <c r="H476" s="79">
        <f>H477</f>
        <v>0</v>
      </c>
      <c r="I476" s="79">
        <f aca="true" t="shared" si="35" ref="I476:I541">G476+H476</f>
        <v>15786050</v>
      </c>
      <c r="J476" s="79">
        <f>J477</f>
        <v>15786050</v>
      </c>
      <c r="K476" s="71">
        <f>K477</f>
        <v>0</v>
      </c>
      <c r="L476" s="105">
        <f t="shared" si="32"/>
        <v>15786050</v>
      </c>
      <c r="M476" s="95"/>
      <c r="N476" s="95"/>
      <c r="O476" s="95"/>
    </row>
    <row r="477" spans="2:15" ht="39">
      <c r="B477" s="125" t="s">
        <v>1432</v>
      </c>
      <c r="C477" s="77" t="s">
        <v>648</v>
      </c>
      <c r="D477" s="78" t="s">
        <v>644</v>
      </c>
      <c r="E477" s="78" t="s">
        <v>1252</v>
      </c>
      <c r="F477" s="77"/>
      <c r="G477" s="79">
        <f>G478+G483</f>
        <v>15786050</v>
      </c>
      <c r="H477" s="79">
        <f>H478+H483</f>
        <v>0</v>
      </c>
      <c r="I477" s="79">
        <f t="shared" si="35"/>
        <v>15786050</v>
      </c>
      <c r="J477" s="79">
        <f>J478+J483</f>
        <v>15786050</v>
      </c>
      <c r="K477" s="71">
        <f>K478</f>
        <v>0</v>
      </c>
      <c r="L477" s="105">
        <f aca="true" t="shared" si="36" ref="L477:L542">J477+K477</f>
        <v>15786050</v>
      </c>
      <c r="M477" s="95"/>
      <c r="N477" s="95"/>
      <c r="O477" s="95"/>
    </row>
    <row r="478" spans="2:15" ht="39">
      <c r="B478" s="125" t="s">
        <v>1253</v>
      </c>
      <c r="C478" s="77" t="s">
        <v>648</v>
      </c>
      <c r="D478" s="78" t="s">
        <v>644</v>
      </c>
      <c r="E478" s="78" t="s">
        <v>1254</v>
      </c>
      <c r="F478" s="77"/>
      <c r="G478" s="79">
        <f>G479+G481</f>
        <v>5862250</v>
      </c>
      <c r="H478" s="79">
        <f>H479+H481</f>
        <v>0</v>
      </c>
      <c r="I478" s="79">
        <f t="shared" si="35"/>
        <v>5862250</v>
      </c>
      <c r="J478" s="79">
        <f>J479+J481</f>
        <v>5862250</v>
      </c>
      <c r="K478" s="71">
        <v>0</v>
      </c>
      <c r="L478" s="105">
        <f t="shared" si="36"/>
        <v>5862250</v>
      </c>
      <c r="M478" s="95"/>
      <c r="N478" s="95"/>
      <c r="O478" s="95"/>
    </row>
    <row r="479" spans="2:15" ht="26.25">
      <c r="B479" s="125" t="s">
        <v>879</v>
      </c>
      <c r="C479" s="77" t="s">
        <v>648</v>
      </c>
      <c r="D479" s="78" t="s">
        <v>644</v>
      </c>
      <c r="E479" s="78" t="s">
        <v>1399</v>
      </c>
      <c r="F479" s="77"/>
      <c r="G479" s="79">
        <f>G480</f>
        <v>908150</v>
      </c>
      <c r="H479" s="79">
        <f>H480</f>
        <v>0</v>
      </c>
      <c r="I479" s="79">
        <f t="shared" si="35"/>
        <v>908150</v>
      </c>
      <c r="J479" s="79">
        <f>J480</f>
        <v>908150</v>
      </c>
      <c r="K479" s="79">
        <f>K480</f>
        <v>0</v>
      </c>
      <c r="L479" s="105">
        <f t="shared" si="36"/>
        <v>908150</v>
      </c>
      <c r="M479" s="95"/>
      <c r="N479" s="95"/>
      <c r="O479" s="95"/>
    </row>
    <row r="480" spans="2:15" ht="52.5">
      <c r="B480" s="125" t="s">
        <v>765</v>
      </c>
      <c r="C480" s="77" t="s">
        <v>648</v>
      </c>
      <c r="D480" s="78" t="s">
        <v>644</v>
      </c>
      <c r="E480" s="78" t="s">
        <v>1399</v>
      </c>
      <c r="F480" s="77" t="s">
        <v>733</v>
      </c>
      <c r="G480" s="79">
        <f>697500+210650</f>
        <v>908150</v>
      </c>
      <c r="H480" s="79">
        <v>0</v>
      </c>
      <c r="I480" s="79">
        <f t="shared" si="35"/>
        <v>908150</v>
      </c>
      <c r="J480" s="79">
        <f>697500+210650</f>
        <v>908150</v>
      </c>
      <c r="K480" s="71">
        <v>0</v>
      </c>
      <c r="L480" s="105">
        <f t="shared" si="36"/>
        <v>908150</v>
      </c>
      <c r="M480" s="95"/>
      <c r="N480" s="95"/>
      <c r="O480" s="95"/>
    </row>
    <row r="481" spans="2:15" ht="26.25">
      <c r="B481" s="125" t="s">
        <v>1107</v>
      </c>
      <c r="C481" s="77" t="s">
        <v>648</v>
      </c>
      <c r="D481" s="78" t="s">
        <v>644</v>
      </c>
      <c r="E481" s="78" t="s">
        <v>1400</v>
      </c>
      <c r="F481" s="77"/>
      <c r="G481" s="79">
        <f>G482</f>
        <v>4954100</v>
      </c>
      <c r="H481" s="79">
        <f>H482</f>
        <v>0</v>
      </c>
      <c r="I481" s="79">
        <f t="shared" si="35"/>
        <v>4954100</v>
      </c>
      <c r="J481" s="79">
        <f>J482</f>
        <v>4954100</v>
      </c>
      <c r="K481" s="79">
        <f>K482</f>
        <v>0</v>
      </c>
      <c r="L481" s="105">
        <f t="shared" si="36"/>
        <v>4954100</v>
      </c>
      <c r="M481" s="95"/>
      <c r="N481" s="95"/>
      <c r="O481" s="95"/>
    </row>
    <row r="482" spans="2:15" s="64" customFormat="1" ht="52.5">
      <c r="B482" s="125" t="s">
        <v>765</v>
      </c>
      <c r="C482" s="77" t="s">
        <v>648</v>
      </c>
      <c r="D482" s="78" t="s">
        <v>644</v>
      </c>
      <c r="E482" s="78" t="s">
        <v>1400</v>
      </c>
      <c r="F482" s="77" t="s">
        <v>733</v>
      </c>
      <c r="G482" s="79">
        <f>3805000+1149100</f>
        <v>4954100</v>
      </c>
      <c r="H482" s="79">
        <v>0</v>
      </c>
      <c r="I482" s="79">
        <f t="shared" si="35"/>
        <v>4954100</v>
      </c>
      <c r="J482" s="79">
        <f>3805000+1149100</f>
        <v>4954100</v>
      </c>
      <c r="K482" s="71">
        <v>0</v>
      </c>
      <c r="L482" s="105">
        <f t="shared" si="36"/>
        <v>4954100</v>
      </c>
      <c r="M482" s="95"/>
      <c r="N482" s="95"/>
      <c r="O482" s="95"/>
    </row>
    <row r="483" spans="2:12" ht="39">
      <c r="B483" s="125" t="s">
        <v>1255</v>
      </c>
      <c r="C483" s="77" t="s">
        <v>648</v>
      </c>
      <c r="D483" s="78" t="s">
        <v>644</v>
      </c>
      <c r="E483" s="78" t="s">
        <v>1256</v>
      </c>
      <c r="F483" s="77"/>
      <c r="G483" s="79">
        <f>G484+G488</f>
        <v>9923800</v>
      </c>
      <c r="H483" s="79">
        <f>H484+H488</f>
        <v>0</v>
      </c>
      <c r="I483" s="79">
        <f t="shared" si="35"/>
        <v>9923800</v>
      </c>
      <c r="J483" s="79">
        <f>J484+J488</f>
        <v>9923800</v>
      </c>
      <c r="K483" s="79">
        <f>K484+K488</f>
        <v>0</v>
      </c>
      <c r="L483" s="71">
        <f t="shared" si="36"/>
        <v>9923800</v>
      </c>
    </row>
    <row r="484" spans="2:12" ht="39">
      <c r="B484" s="125" t="s">
        <v>1257</v>
      </c>
      <c r="C484" s="77" t="s">
        <v>648</v>
      </c>
      <c r="D484" s="78" t="s">
        <v>644</v>
      </c>
      <c r="E484" s="78" t="s">
        <v>1401</v>
      </c>
      <c r="F484" s="77"/>
      <c r="G484" s="79">
        <f>G485+G486+G487</f>
        <v>4923800</v>
      </c>
      <c r="H484" s="79">
        <f>H485+H486+H487</f>
        <v>0</v>
      </c>
      <c r="I484" s="79">
        <f t="shared" si="35"/>
        <v>4923800</v>
      </c>
      <c r="J484" s="79">
        <f>J485+J486+J487</f>
        <v>4923800</v>
      </c>
      <c r="K484" s="79">
        <f>K485+K486+K487</f>
        <v>0</v>
      </c>
      <c r="L484" s="71">
        <f t="shared" si="36"/>
        <v>4923800</v>
      </c>
    </row>
    <row r="485" spans="2:12" ht="52.5">
      <c r="B485" s="125" t="s">
        <v>765</v>
      </c>
      <c r="C485" s="77" t="s">
        <v>648</v>
      </c>
      <c r="D485" s="78" t="s">
        <v>644</v>
      </c>
      <c r="E485" s="78" t="s">
        <v>1401</v>
      </c>
      <c r="F485" s="77" t="s">
        <v>733</v>
      </c>
      <c r="G485" s="79">
        <f>3781700+1142100</f>
        <v>4923800</v>
      </c>
      <c r="H485" s="79">
        <v>0</v>
      </c>
      <c r="I485" s="79">
        <f t="shared" si="35"/>
        <v>4923800</v>
      </c>
      <c r="J485" s="79">
        <f>3781700+1142100</f>
        <v>4923800</v>
      </c>
      <c r="K485" s="130"/>
      <c r="L485" s="71">
        <f t="shared" si="36"/>
        <v>4923800</v>
      </c>
    </row>
    <row r="486" spans="2:12" ht="24" hidden="1">
      <c r="B486" s="88" t="s">
        <v>766</v>
      </c>
      <c r="C486" s="77" t="s">
        <v>648</v>
      </c>
      <c r="D486" s="78" t="s">
        <v>644</v>
      </c>
      <c r="E486" s="78" t="s">
        <v>1401</v>
      </c>
      <c r="F486" s="77" t="s">
        <v>971</v>
      </c>
      <c r="G486" s="79">
        <v>0</v>
      </c>
      <c r="H486" s="79">
        <v>0</v>
      </c>
      <c r="I486" s="79">
        <f t="shared" si="35"/>
        <v>0</v>
      </c>
      <c r="J486" s="79">
        <v>0</v>
      </c>
      <c r="K486" s="130"/>
      <c r="L486" s="71">
        <f t="shared" si="36"/>
        <v>0</v>
      </c>
    </row>
    <row r="487" spans="2:12" ht="12.75" hidden="1">
      <c r="B487" s="88" t="s">
        <v>769</v>
      </c>
      <c r="C487" s="77" t="s">
        <v>648</v>
      </c>
      <c r="D487" s="78" t="s">
        <v>644</v>
      </c>
      <c r="E487" s="78" t="s">
        <v>1401</v>
      </c>
      <c r="F487" s="77" t="s">
        <v>967</v>
      </c>
      <c r="G487" s="79">
        <v>0</v>
      </c>
      <c r="H487" s="79">
        <v>0</v>
      </c>
      <c r="I487" s="79">
        <f t="shared" si="35"/>
        <v>0</v>
      </c>
      <c r="J487" s="79">
        <v>0</v>
      </c>
      <c r="K487" s="130"/>
      <c r="L487" s="71">
        <f t="shared" si="36"/>
        <v>0</v>
      </c>
    </row>
    <row r="488" spans="2:12" ht="39">
      <c r="B488" s="125" t="s">
        <v>1257</v>
      </c>
      <c r="C488" s="77" t="s">
        <v>648</v>
      </c>
      <c r="D488" s="78" t="s">
        <v>644</v>
      </c>
      <c r="E488" s="78" t="s">
        <v>1402</v>
      </c>
      <c r="F488" s="77"/>
      <c r="G488" s="79">
        <f>G489</f>
        <v>5000000</v>
      </c>
      <c r="H488" s="79">
        <f>H489</f>
        <v>0</v>
      </c>
      <c r="I488" s="79">
        <f t="shared" si="35"/>
        <v>5000000</v>
      </c>
      <c r="J488" s="79">
        <f>J489</f>
        <v>5000000</v>
      </c>
      <c r="K488" s="79">
        <f>K489</f>
        <v>0</v>
      </c>
      <c r="L488" s="71">
        <f t="shared" si="36"/>
        <v>5000000</v>
      </c>
    </row>
    <row r="489" spans="2:12" ht="52.5">
      <c r="B489" s="125" t="s">
        <v>765</v>
      </c>
      <c r="C489" s="77" t="s">
        <v>648</v>
      </c>
      <c r="D489" s="78" t="s">
        <v>644</v>
      </c>
      <c r="E489" s="78" t="s">
        <v>1402</v>
      </c>
      <c r="F489" s="77" t="s">
        <v>733</v>
      </c>
      <c r="G489" s="79">
        <f>3840246+1159754</f>
        <v>5000000</v>
      </c>
      <c r="H489" s="79">
        <v>0</v>
      </c>
      <c r="I489" s="79">
        <f t="shared" si="35"/>
        <v>5000000</v>
      </c>
      <c r="J489" s="79">
        <f>3840246+1159754</f>
        <v>5000000</v>
      </c>
      <c r="K489" s="130"/>
      <c r="L489" s="71">
        <f t="shared" si="36"/>
        <v>5000000</v>
      </c>
    </row>
    <row r="490" spans="2:12" ht="12.75">
      <c r="B490" s="124" t="s">
        <v>957</v>
      </c>
      <c r="C490" s="117" t="s">
        <v>649</v>
      </c>
      <c r="D490" s="122"/>
      <c r="E490" s="122"/>
      <c r="F490" s="117"/>
      <c r="G490" s="123">
        <f>G491+G517</f>
        <v>51939387.58</v>
      </c>
      <c r="H490" s="123">
        <f>H491+H517</f>
        <v>0</v>
      </c>
      <c r="I490" s="123">
        <f t="shared" si="35"/>
        <v>51939387.58</v>
      </c>
      <c r="J490" s="123">
        <f>J491+J517</f>
        <v>51939387.58</v>
      </c>
      <c r="K490" s="123">
        <f>K491+K517</f>
        <v>0</v>
      </c>
      <c r="L490" s="123">
        <f t="shared" si="36"/>
        <v>51939387.58</v>
      </c>
    </row>
    <row r="491" spans="2:12" ht="12.75">
      <c r="B491" s="124" t="s">
        <v>523</v>
      </c>
      <c r="C491" s="117" t="s">
        <v>649</v>
      </c>
      <c r="D491" s="122" t="s">
        <v>637</v>
      </c>
      <c r="E491" s="122"/>
      <c r="F491" s="117"/>
      <c r="G491" s="123">
        <f>G492+G495+G498+G501</f>
        <v>45703087.58</v>
      </c>
      <c r="H491" s="123">
        <f>H492+H495+H498+H501</f>
        <v>0</v>
      </c>
      <c r="I491" s="123">
        <f t="shared" si="35"/>
        <v>45703087.58</v>
      </c>
      <c r="J491" s="123">
        <f>J492+J495+J498+J501</f>
        <v>45703087.58</v>
      </c>
      <c r="K491" s="123">
        <f>K492+K495+K498+K501</f>
        <v>0</v>
      </c>
      <c r="L491" s="123">
        <f t="shared" si="36"/>
        <v>45703087.58</v>
      </c>
    </row>
    <row r="492" spans="2:12" ht="26.25" hidden="1">
      <c r="B492" s="125" t="s">
        <v>832</v>
      </c>
      <c r="C492" s="77" t="s">
        <v>649</v>
      </c>
      <c r="D492" s="78" t="s">
        <v>637</v>
      </c>
      <c r="E492" s="78" t="s">
        <v>753</v>
      </c>
      <c r="F492" s="77"/>
      <c r="G492" s="79">
        <f>G493</f>
        <v>0</v>
      </c>
      <c r="H492" s="79">
        <f>H493</f>
        <v>0</v>
      </c>
      <c r="I492" s="79">
        <f t="shared" si="35"/>
        <v>0</v>
      </c>
      <c r="J492" s="79">
        <f>J493</f>
        <v>0</v>
      </c>
      <c r="K492" s="79">
        <f>K493</f>
        <v>0</v>
      </c>
      <c r="L492" s="71">
        <f t="shared" si="36"/>
        <v>0</v>
      </c>
    </row>
    <row r="493" spans="2:12" ht="26.25" hidden="1">
      <c r="B493" s="125" t="s">
        <v>833</v>
      </c>
      <c r="C493" s="77" t="s">
        <v>649</v>
      </c>
      <c r="D493" s="78" t="s">
        <v>637</v>
      </c>
      <c r="E493" s="78" t="s">
        <v>708</v>
      </c>
      <c r="F493" s="77"/>
      <c r="G493" s="79">
        <f>G494</f>
        <v>0</v>
      </c>
      <c r="H493" s="79">
        <f>H494</f>
        <v>0</v>
      </c>
      <c r="I493" s="79">
        <f t="shared" si="35"/>
        <v>0</v>
      </c>
      <c r="J493" s="79">
        <f>J494</f>
        <v>0</v>
      </c>
      <c r="K493" s="79">
        <f>K494</f>
        <v>0</v>
      </c>
      <c r="L493" s="71">
        <f t="shared" si="36"/>
        <v>0</v>
      </c>
    </row>
    <row r="494" spans="2:12" ht="26.25" hidden="1">
      <c r="B494" s="125" t="s">
        <v>767</v>
      </c>
      <c r="C494" s="77" t="s">
        <v>649</v>
      </c>
      <c r="D494" s="78" t="s">
        <v>637</v>
      </c>
      <c r="E494" s="78" t="s">
        <v>708</v>
      </c>
      <c r="F494" s="77">
        <v>600</v>
      </c>
      <c r="G494" s="79">
        <v>0</v>
      </c>
      <c r="H494" s="79">
        <v>0</v>
      </c>
      <c r="I494" s="79">
        <f t="shared" si="35"/>
        <v>0</v>
      </c>
      <c r="J494" s="79">
        <v>0</v>
      </c>
      <c r="K494" s="130"/>
      <c r="L494" s="71">
        <f t="shared" si="36"/>
        <v>0</v>
      </c>
    </row>
    <row r="495" spans="2:12" ht="26.25" hidden="1">
      <c r="B495" s="125" t="s">
        <v>834</v>
      </c>
      <c r="C495" s="77" t="s">
        <v>649</v>
      </c>
      <c r="D495" s="78" t="s">
        <v>637</v>
      </c>
      <c r="E495" s="78" t="s">
        <v>754</v>
      </c>
      <c r="F495" s="77"/>
      <c r="G495" s="79">
        <f>G496</f>
        <v>0</v>
      </c>
      <c r="H495" s="79">
        <f>H496</f>
        <v>0</v>
      </c>
      <c r="I495" s="79">
        <f t="shared" si="35"/>
        <v>0</v>
      </c>
      <c r="J495" s="79">
        <f>J496</f>
        <v>0</v>
      </c>
      <c r="K495" s="79">
        <f>K496</f>
        <v>0</v>
      </c>
      <c r="L495" s="71">
        <f t="shared" si="36"/>
        <v>0</v>
      </c>
    </row>
    <row r="496" spans="2:12" ht="26.25" hidden="1">
      <c r="B496" s="125" t="s">
        <v>835</v>
      </c>
      <c r="C496" s="77" t="s">
        <v>649</v>
      </c>
      <c r="D496" s="78" t="s">
        <v>637</v>
      </c>
      <c r="E496" s="78" t="s">
        <v>709</v>
      </c>
      <c r="F496" s="77"/>
      <c r="G496" s="79">
        <f>G497</f>
        <v>0</v>
      </c>
      <c r="H496" s="79">
        <f>H497</f>
        <v>0</v>
      </c>
      <c r="I496" s="79">
        <f t="shared" si="35"/>
        <v>0</v>
      </c>
      <c r="J496" s="79">
        <f>J497</f>
        <v>0</v>
      </c>
      <c r="K496" s="79">
        <f>K497</f>
        <v>0</v>
      </c>
      <c r="L496" s="71">
        <f t="shared" si="36"/>
        <v>0</v>
      </c>
    </row>
    <row r="497" spans="2:12" ht="26.25" hidden="1">
      <c r="B497" s="125" t="s">
        <v>767</v>
      </c>
      <c r="C497" s="77" t="s">
        <v>649</v>
      </c>
      <c r="D497" s="78" t="s">
        <v>637</v>
      </c>
      <c r="E497" s="78" t="s">
        <v>709</v>
      </c>
      <c r="F497" s="77">
        <v>600</v>
      </c>
      <c r="G497" s="79">
        <v>0</v>
      </c>
      <c r="H497" s="79">
        <v>0</v>
      </c>
      <c r="I497" s="79">
        <f t="shared" si="35"/>
        <v>0</v>
      </c>
      <c r="J497" s="79">
        <v>0</v>
      </c>
      <c r="K497" s="130"/>
      <c r="L497" s="71">
        <f t="shared" si="36"/>
        <v>0</v>
      </c>
    </row>
    <row r="498" spans="2:12" ht="26.25" hidden="1">
      <c r="B498" s="125" t="s">
        <v>836</v>
      </c>
      <c r="C498" s="77" t="s">
        <v>649</v>
      </c>
      <c r="D498" s="78" t="s">
        <v>637</v>
      </c>
      <c r="E498" s="78" t="s">
        <v>755</v>
      </c>
      <c r="F498" s="77"/>
      <c r="G498" s="79">
        <f>G499</f>
        <v>0</v>
      </c>
      <c r="H498" s="79">
        <f>H499</f>
        <v>0</v>
      </c>
      <c r="I498" s="79">
        <f t="shared" si="35"/>
        <v>0</v>
      </c>
      <c r="J498" s="79">
        <f>J499</f>
        <v>0</v>
      </c>
      <c r="K498" s="79">
        <f>K499</f>
        <v>0</v>
      </c>
      <c r="L498" s="71">
        <f t="shared" si="36"/>
        <v>0</v>
      </c>
    </row>
    <row r="499" spans="2:12" ht="12.75" hidden="1">
      <c r="B499" s="125" t="s">
        <v>837</v>
      </c>
      <c r="C499" s="77" t="s">
        <v>649</v>
      </c>
      <c r="D499" s="78" t="s">
        <v>637</v>
      </c>
      <c r="E499" s="78" t="s">
        <v>710</v>
      </c>
      <c r="F499" s="77"/>
      <c r="G499" s="79">
        <f>G500</f>
        <v>0</v>
      </c>
      <c r="H499" s="79">
        <f>H500</f>
        <v>0</v>
      </c>
      <c r="I499" s="79">
        <f t="shared" si="35"/>
        <v>0</v>
      </c>
      <c r="J499" s="79">
        <f>J500</f>
        <v>0</v>
      </c>
      <c r="K499" s="79">
        <f>K500</f>
        <v>0</v>
      </c>
      <c r="L499" s="71">
        <f t="shared" si="36"/>
        <v>0</v>
      </c>
    </row>
    <row r="500" spans="2:12" ht="26.25" hidden="1">
      <c r="B500" s="125" t="s">
        <v>767</v>
      </c>
      <c r="C500" s="77" t="s">
        <v>649</v>
      </c>
      <c r="D500" s="78" t="s">
        <v>637</v>
      </c>
      <c r="E500" s="78" t="s">
        <v>710</v>
      </c>
      <c r="F500" s="77">
        <v>600</v>
      </c>
      <c r="G500" s="79">
        <v>0</v>
      </c>
      <c r="H500" s="79">
        <v>0</v>
      </c>
      <c r="I500" s="79">
        <f t="shared" si="35"/>
        <v>0</v>
      </c>
      <c r="J500" s="79">
        <v>0</v>
      </c>
      <c r="K500" s="130"/>
      <c r="L500" s="71">
        <f t="shared" si="36"/>
        <v>0</v>
      </c>
    </row>
    <row r="501" spans="2:12" ht="26.25">
      <c r="B501" s="125" t="s">
        <v>1258</v>
      </c>
      <c r="C501" s="77" t="s">
        <v>649</v>
      </c>
      <c r="D501" s="78" t="s">
        <v>637</v>
      </c>
      <c r="E501" s="78" t="s">
        <v>1259</v>
      </c>
      <c r="F501" s="77"/>
      <c r="G501" s="79">
        <f>G502+G509+G514</f>
        <v>45703087.58</v>
      </c>
      <c r="H501" s="79">
        <f>H502+H509+H514</f>
        <v>0</v>
      </c>
      <c r="I501" s="79">
        <f t="shared" si="35"/>
        <v>45703087.58</v>
      </c>
      <c r="J501" s="79">
        <f>J502+J509+J514</f>
        <v>45703087.58</v>
      </c>
      <c r="K501" s="79">
        <f>K502+K509+K514</f>
        <v>0</v>
      </c>
      <c r="L501" s="71">
        <f t="shared" si="36"/>
        <v>45703087.58</v>
      </c>
    </row>
    <row r="502" spans="2:12" ht="12.75">
      <c r="B502" s="125" t="s">
        <v>1260</v>
      </c>
      <c r="C502" s="77" t="s">
        <v>649</v>
      </c>
      <c r="D502" s="78" t="s">
        <v>637</v>
      </c>
      <c r="E502" s="78" t="s">
        <v>1261</v>
      </c>
      <c r="F502" s="77"/>
      <c r="G502" s="79">
        <f>G503+G505+G507</f>
        <v>31172823.13</v>
      </c>
      <c r="H502" s="79">
        <f>H503+H505+H507</f>
        <v>0</v>
      </c>
      <c r="I502" s="79">
        <f t="shared" si="35"/>
        <v>31172823.13</v>
      </c>
      <c r="J502" s="79">
        <f>J503+J505+J507</f>
        <v>31172823.13</v>
      </c>
      <c r="K502" s="79">
        <f>K503+K505+K507</f>
        <v>0</v>
      </c>
      <c r="L502" s="71">
        <f t="shared" si="36"/>
        <v>31172823.13</v>
      </c>
    </row>
    <row r="503" spans="2:12" ht="26.25">
      <c r="B503" s="125" t="s">
        <v>1262</v>
      </c>
      <c r="C503" s="77" t="s">
        <v>649</v>
      </c>
      <c r="D503" s="78" t="s">
        <v>637</v>
      </c>
      <c r="E503" s="78" t="s">
        <v>1263</v>
      </c>
      <c r="F503" s="77"/>
      <c r="G503" s="79">
        <f>G504</f>
        <v>29385600</v>
      </c>
      <c r="H503" s="79">
        <f>H504</f>
        <v>0</v>
      </c>
      <c r="I503" s="79">
        <f t="shared" si="35"/>
        <v>29385600</v>
      </c>
      <c r="J503" s="79">
        <f>J504</f>
        <v>29385600</v>
      </c>
      <c r="K503" s="79">
        <f>K504</f>
        <v>0</v>
      </c>
      <c r="L503" s="71">
        <f t="shared" si="36"/>
        <v>29385600</v>
      </c>
    </row>
    <row r="504" spans="2:12" ht="26.25">
      <c r="B504" s="125" t="s">
        <v>767</v>
      </c>
      <c r="C504" s="77" t="s">
        <v>649</v>
      </c>
      <c r="D504" s="78" t="s">
        <v>637</v>
      </c>
      <c r="E504" s="78" t="s">
        <v>1263</v>
      </c>
      <c r="F504" s="77" t="s">
        <v>973</v>
      </c>
      <c r="G504" s="79">
        <f>22569600+6816000</f>
        <v>29385600</v>
      </c>
      <c r="H504" s="79">
        <v>0</v>
      </c>
      <c r="I504" s="79">
        <f t="shared" si="35"/>
        <v>29385600</v>
      </c>
      <c r="J504" s="79">
        <f>22569600+6816000</f>
        <v>29385600</v>
      </c>
      <c r="K504" s="130"/>
      <c r="L504" s="71">
        <f t="shared" si="36"/>
        <v>29385600</v>
      </c>
    </row>
    <row r="505" spans="2:12" ht="36">
      <c r="B505" s="88" t="s">
        <v>1372</v>
      </c>
      <c r="C505" s="77" t="s">
        <v>649</v>
      </c>
      <c r="D505" s="78" t="s">
        <v>637</v>
      </c>
      <c r="E505" s="78" t="s">
        <v>1373</v>
      </c>
      <c r="F505" s="77"/>
      <c r="G505" s="79">
        <f>G506</f>
        <v>1787223.13</v>
      </c>
      <c r="H505" s="79">
        <f>H506</f>
        <v>0</v>
      </c>
      <c r="I505" s="79">
        <f t="shared" si="35"/>
        <v>1787223.13</v>
      </c>
      <c r="J505" s="79">
        <f>J506</f>
        <v>1787223.13</v>
      </c>
      <c r="K505" s="79">
        <f>K506</f>
        <v>0</v>
      </c>
      <c r="L505" s="71">
        <f t="shared" si="36"/>
        <v>1787223.13</v>
      </c>
    </row>
    <row r="506" spans="2:12" ht="24">
      <c r="B506" s="88" t="s">
        <v>767</v>
      </c>
      <c r="C506" s="77" t="s">
        <v>649</v>
      </c>
      <c r="D506" s="78" t="s">
        <v>637</v>
      </c>
      <c r="E506" s="78" t="s">
        <v>1373</v>
      </c>
      <c r="F506" s="77" t="s">
        <v>973</v>
      </c>
      <c r="G506" s="79">
        <v>1787223.13</v>
      </c>
      <c r="H506" s="79">
        <v>0</v>
      </c>
      <c r="I506" s="79">
        <f t="shared" si="35"/>
        <v>1787223.13</v>
      </c>
      <c r="J506" s="79">
        <v>1787223.13</v>
      </c>
      <c r="K506" s="79">
        <v>0</v>
      </c>
      <c r="L506" s="71">
        <f t="shared" si="36"/>
        <v>1787223.13</v>
      </c>
    </row>
    <row r="507" spans="2:12" ht="36" hidden="1">
      <c r="B507" s="88" t="s">
        <v>1374</v>
      </c>
      <c r="C507" s="77" t="s">
        <v>649</v>
      </c>
      <c r="D507" s="78" t="s">
        <v>637</v>
      </c>
      <c r="E507" s="78" t="s">
        <v>1375</v>
      </c>
      <c r="F507" s="77"/>
      <c r="G507" s="79">
        <f>G508</f>
        <v>0</v>
      </c>
      <c r="H507" s="79">
        <f>H508</f>
        <v>0</v>
      </c>
      <c r="I507" s="79">
        <f t="shared" si="35"/>
        <v>0</v>
      </c>
      <c r="J507" s="79">
        <f>J508</f>
        <v>0</v>
      </c>
      <c r="K507" s="79">
        <f>K508</f>
        <v>0</v>
      </c>
      <c r="L507" s="71">
        <f t="shared" si="36"/>
        <v>0</v>
      </c>
    </row>
    <row r="508" spans="2:12" ht="24" hidden="1">
      <c r="B508" s="88" t="s">
        <v>767</v>
      </c>
      <c r="C508" s="77" t="s">
        <v>649</v>
      </c>
      <c r="D508" s="78" t="s">
        <v>637</v>
      </c>
      <c r="E508" s="78" t="s">
        <v>1375</v>
      </c>
      <c r="F508" s="77" t="s">
        <v>973</v>
      </c>
      <c r="G508" s="79">
        <v>0</v>
      </c>
      <c r="H508" s="79">
        <v>0</v>
      </c>
      <c r="I508" s="79">
        <f t="shared" si="35"/>
        <v>0</v>
      </c>
      <c r="J508" s="79">
        <v>0</v>
      </c>
      <c r="K508" s="130"/>
      <c r="L508" s="71">
        <f t="shared" si="36"/>
        <v>0</v>
      </c>
    </row>
    <row r="509" spans="2:12" ht="12.75">
      <c r="B509" s="125" t="s">
        <v>1264</v>
      </c>
      <c r="C509" s="77" t="s">
        <v>649</v>
      </c>
      <c r="D509" s="78" t="s">
        <v>637</v>
      </c>
      <c r="E509" s="78" t="s">
        <v>1265</v>
      </c>
      <c r="F509" s="77"/>
      <c r="G509" s="79">
        <f>G510+G512</f>
        <v>13543364.45</v>
      </c>
      <c r="H509" s="79">
        <f>H510+H512</f>
        <v>0</v>
      </c>
      <c r="I509" s="79">
        <f t="shared" si="35"/>
        <v>13543364.45</v>
      </c>
      <c r="J509" s="79">
        <f>J510+J512</f>
        <v>13543364.45</v>
      </c>
      <c r="K509" s="79">
        <f>K510+K512</f>
        <v>0</v>
      </c>
      <c r="L509" s="71">
        <f t="shared" si="36"/>
        <v>13543364.45</v>
      </c>
    </row>
    <row r="510" spans="2:12" ht="39">
      <c r="B510" s="125" t="s">
        <v>1266</v>
      </c>
      <c r="C510" s="77" t="s">
        <v>649</v>
      </c>
      <c r="D510" s="78" t="s">
        <v>637</v>
      </c>
      <c r="E510" s="78" t="s">
        <v>1267</v>
      </c>
      <c r="F510" s="77"/>
      <c r="G510" s="79">
        <f>G511</f>
        <v>13536357.7</v>
      </c>
      <c r="H510" s="79">
        <f>H511</f>
        <v>0</v>
      </c>
      <c r="I510" s="79">
        <f t="shared" si="35"/>
        <v>13536357.7</v>
      </c>
      <c r="J510" s="79">
        <f>J511</f>
        <v>13536357.7</v>
      </c>
      <c r="K510" s="79">
        <f>K511</f>
        <v>0</v>
      </c>
      <c r="L510" s="71">
        <f t="shared" si="36"/>
        <v>13536357.7</v>
      </c>
    </row>
    <row r="511" spans="1:12" ht="26.25">
      <c r="A511" s="82"/>
      <c r="B511" s="125" t="s">
        <v>767</v>
      </c>
      <c r="C511" s="77" t="s">
        <v>649</v>
      </c>
      <c r="D511" s="78" t="s">
        <v>637</v>
      </c>
      <c r="E511" s="78" t="s">
        <v>1267</v>
      </c>
      <c r="F511" s="77" t="s">
        <v>973</v>
      </c>
      <c r="G511" s="79">
        <v>13536357.7</v>
      </c>
      <c r="H511" s="79">
        <v>0</v>
      </c>
      <c r="I511" s="79">
        <f t="shared" si="35"/>
        <v>13536357.7</v>
      </c>
      <c r="J511" s="79">
        <v>13536357.7</v>
      </c>
      <c r="K511" s="79">
        <v>0</v>
      </c>
      <c r="L511" s="71">
        <f t="shared" si="36"/>
        <v>13536357.7</v>
      </c>
    </row>
    <row r="512" spans="1:12" ht="12.75">
      <c r="A512" s="82"/>
      <c r="B512" s="88" t="s">
        <v>1541</v>
      </c>
      <c r="C512" s="77" t="s">
        <v>649</v>
      </c>
      <c r="D512" s="78" t="s">
        <v>637</v>
      </c>
      <c r="E512" s="78" t="s">
        <v>1543</v>
      </c>
      <c r="F512" s="77"/>
      <c r="G512" s="79">
        <f>G513</f>
        <v>7006.75</v>
      </c>
      <c r="H512" s="79">
        <f>H513</f>
        <v>0</v>
      </c>
      <c r="I512" s="79">
        <f t="shared" si="35"/>
        <v>7006.75</v>
      </c>
      <c r="J512" s="79">
        <f>J513</f>
        <v>7006.75</v>
      </c>
      <c r="K512" s="79">
        <f>K513</f>
        <v>0</v>
      </c>
      <c r="L512" s="71">
        <f t="shared" si="36"/>
        <v>7006.75</v>
      </c>
    </row>
    <row r="513" spans="1:12" ht="24">
      <c r="A513" s="82"/>
      <c r="B513" s="88" t="s">
        <v>767</v>
      </c>
      <c r="C513" s="77" t="s">
        <v>649</v>
      </c>
      <c r="D513" s="78" t="s">
        <v>637</v>
      </c>
      <c r="E513" s="78" t="s">
        <v>1543</v>
      </c>
      <c r="F513" s="77" t="s">
        <v>973</v>
      </c>
      <c r="G513" s="79">
        <v>7006.75</v>
      </c>
      <c r="H513" s="79">
        <v>0</v>
      </c>
      <c r="I513" s="79">
        <f t="shared" si="35"/>
        <v>7006.75</v>
      </c>
      <c r="J513" s="79">
        <v>7006.75</v>
      </c>
      <c r="K513" s="79">
        <v>0</v>
      </c>
      <c r="L513" s="71">
        <f t="shared" si="36"/>
        <v>7006.75</v>
      </c>
    </row>
    <row r="514" spans="1:12" ht="26.25">
      <c r="A514" s="82"/>
      <c r="B514" s="125" t="s">
        <v>1268</v>
      </c>
      <c r="C514" s="77" t="s">
        <v>649</v>
      </c>
      <c r="D514" s="78" t="s">
        <v>637</v>
      </c>
      <c r="E514" s="78" t="s">
        <v>1269</v>
      </c>
      <c r="F514" s="77"/>
      <c r="G514" s="79">
        <f>G515</f>
        <v>986900</v>
      </c>
      <c r="H514" s="79">
        <f>H515</f>
        <v>0</v>
      </c>
      <c r="I514" s="79">
        <f t="shared" si="35"/>
        <v>986900</v>
      </c>
      <c r="J514" s="79">
        <f>J515</f>
        <v>986900</v>
      </c>
      <c r="K514" s="79">
        <f>K515</f>
        <v>0</v>
      </c>
      <c r="L514" s="71">
        <f t="shared" si="36"/>
        <v>986900</v>
      </c>
    </row>
    <row r="515" spans="1:12" ht="26.25">
      <c r="A515" s="82"/>
      <c r="B515" s="125" t="s">
        <v>834</v>
      </c>
      <c r="C515" s="77" t="s">
        <v>649</v>
      </c>
      <c r="D515" s="78" t="s">
        <v>637</v>
      </c>
      <c r="E515" s="78" t="s">
        <v>1270</v>
      </c>
      <c r="F515" s="77"/>
      <c r="G515" s="79">
        <f>G516</f>
        <v>986900</v>
      </c>
      <c r="H515" s="79">
        <f>H516</f>
        <v>0</v>
      </c>
      <c r="I515" s="79">
        <f t="shared" si="35"/>
        <v>986900</v>
      </c>
      <c r="J515" s="79">
        <f>J516</f>
        <v>986900</v>
      </c>
      <c r="K515" s="79">
        <f>K516</f>
        <v>0</v>
      </c>
      <c r="L515" s="71">
        <f t="shared" si="36"/>
        <v>986900</v>
      </c>
    </row>
    <row r="516" spans="1:12" ht="26.25">
      <c r="A516" s="83"/>
      <c r="B516" s="125" t="s">
        <v>767</v>
      </c>
      <c r="C516" s="77" t="s">
        <v>649</v>
      </c>
      <c r="D516" s="78" t="s">
        <v>637</v>
      </c>
      <c r="E516" s="78" t="s">
        <v>1270</v>
      </c>
      <c r="F516" s="77" t="s">
        <v>973</v>
      </c>
      <c r="G516" s="79">
        <f>758000+228900</f>
        <v>986900</v>
      </c>
      <c r="H516" s="79">
        <v>0</v>
      </c>
      <c r="I516" s="79">
        <f t="shared" si="35"/>
        <v>986900</v>
      </c>
      <c r="J516" s="79">
        <f>758000+228900</f>
        <v>986900</v>
      </c>
      <c r="K516" s="130"/>
      <c r="L516" s="71">
        <f t="shared" si="36"/>
        <v>986900</v>
      </c>
    </row>
    <row r="517" spans="1:12" ht="12.75">
      <c r="A517" s="84"/>
      <c r="B517" s="124" t="s">
        <v>394</v>
      </c>
      <c r="C517" s="117" t="s">
        <v>649</v>
      </c>
      <c r="D517" s="122" t="s">
        <v>640</v>
      </c>
      <c r="E517" s="122"/>
      <c r="F517" s="117"/>
      <c r="G517" s="123">
        <f>G518+G527</f>
        <v>6236300</v>
      </c>
      <c r="H517" s="123">
        <f>H518+H527</f>
        <v>0</v>
      </c>
      <c r="I517" s="123">
        <f t="shared" si="35"/>
        <v>6236300</v>
      </c>
      <c r="J517" s="123">
        <f>J518+J527</f>
        <v>6236300</v>
      </c>
      <c r="K517" s="123">
        <f>K518+K527</f>
        <v>0</v>
      </c>
      <c r="L517" s="123">
        <f t="shared" si="36"/>
        <v>6236300</v>
      </c>
    </row>
    <row r="518" spans="1:12" ht="26.25" hidden="1">
      <c r="A518" s="84"/>
      <c r="B518" s="125" t="s">
        <v>841</v>
      </c>
      <c r="C518" s="77" t="s">
        <v>649</v>
      </c>
      <c r="D518" s="78" t="s">
        <v>640</v>
      </c>
      <c r="E518" s="78" t="s">
        <v>792</v>
      </c>
      <c r="F518" s="77"/>
      <c r="G518" s="79">
        <f>G519+G523</f>
        <v>0</v>
      </c>
      <c r="H518" s="79">
        <f>H519+H523</f>
        <v>0</v>
      </c>
      <c r="I518" s="79">
        <f t="shared" si="35"/>
        <v>0</v>
      </c>
      <c r="J518" s="79">
        <f>J519+J523</f>
        <v>0</v>
      </c>
      <c r="K518" s="79">
        <f>K519+K523</f>
        <v>0</v>
      </c>
      <c r="L518" s="71">
        <f t="shared" si="36"/>
        <v>0</v>
      </c>
    </row>
    <row r="519" spans="1:12" ht="12.75" hidden="1">
      <c r="A519" s="84"/>
      <c r="B519" s="125" t="s">
        <v>842</v>
      </c>
      <c r="C519" s="77" t="s">
        <v>649</v>
      </c>
      <c r="D519" s="78" t="s">
        <v>640</v>
      </c>
      <c r="E519" s="78" t="s">
        <v>793</v>
      </c>
      <c r="F519" s="77"/>
      <c r="G519" s="79">
        <f>G520</f>
        <v>0</v>
      </c>
      <c r="H519" s="79">
        <f>H520</f>
        <v>0</v>
      </c>
      <c r="I519" s="79">
        <f t="shared" si="35"/>
        <v>0</v>
      </c>
      <c r="J519" s="79">
        <f>J520</f>
        <v>0</v>
      </c>
      <c r="K519" s="79">
        <f>K520</f>
        <v>0</v>
      </c>
      <c r="L519" s="71">
        <f t="shared" si="36"/>
        <v>0</v>
      </c>
    </row>
    <row r="520" spans="1:12" ht="12.75" hidden="1">
      <c r="A520" s="84"/>
      <c r="B520" s="125" t="s">
        <v>843</v>
      </c>
      <c r="C520" s="77" t="s">
        <v>649</v>
      </c>
      <c r="D520" s="78" t="s">
        <v>640</v>
      </c>
      <c r="E520" s="78" t="s">
        <v>794</v>
      </c>
      <c r="F520" s="77"/>
      <c r="G520" s="79">
        <f>G521</f>
        <v>0</v>
      </c>
      <c r="H520" s="79">
        <f>H521</f>
        <v>0</v>
      </c>
      <c r="I520" s="79">
        <f t="shared" si="35"/>
        <v>0</v>
      </c>
      <c r="J520" s="79">
        <f>J521</f>
        <v>0</v>
      </c>
      <c r="K520" s="79">
        <f>K521</f>
        <v>0</v>
      </c>
      <c r="L520" s="71">
        <f t="shared" si="36"/>
        <v>0</v>
      </c>
    </row>
    <row r="521" spans="1:12" ht="52.5" hidden="1">
      <c r="A521" s="84"/>
      <c r="B521" s="125" t="s">
        <v>765</v>
      </c>
      <c r="C521" s="77" t="s">
        <v>649</v>
      </c>
      <c r="D521" s="78" t="s">
        <v>640</v>
      </c>
      <c r="E521" s="78" t="s">
        <v>794</v>
      </c>
      <c r="F521" s="77">
        <v>100</v>
      </c>
      <c r="G521" s="79">
        <v>0</v>
      </c>
      <c r="H521" s="79">
        <v>0</v>
      </c>
      <c r="I521" s="79">
        <f t="shared" si="35"/>
        <v>0</v>
      </c>
      <c r="J521" s="79">
        <v>0</v>
      </c>
      <c r="K521" s="130"/>
      <c r="L521" s="71">
        <f t="shared" si="36"/>
        <v>0</v>
      </c>
    </row>
    <row r="522" spans="1:12" ht="39" hidden="1">
      <c r="A522" s="84"/>
      <c r="B522" s="125" t="s">
        <v>1119</v>
      </c>
      <c r="C522" s="77" t="s">
        <v>649</v>
      </c>
      <c r="D522" s="78" t="s">
        <v>640</v>
      </c>
      <c r="E522" s="78" t="s">
        <v>1118</v>
      </c>
      <c r="F522" s="77"/>
      <c r="G522" s="79">
        <f>G523</f>
        <v>0</v>
      </c>
      <c r="H522" s="79">
        <f>H523</f>
        <v>0</v>
      </c>
      <c r="I522" s="79">
        <f t="shared" si="35"/>
        <v>0</v>
      </c>
      <c r="J522" s="79">
        <f>J523</f>
        <v>0</v>
      </c>
      <c r="K522" s="79">
        <f>K523</f>
        <v>0</v>
      </c>
      <c r="L522" s="71">
        <f t="shared" si="36"/>
        <v>0</v>
      </c>
    </row>
    <row r="523" spans="1:12" ht="39" hidden="1">
      <c r="A523" s="84"/>
      <c r="B523" s="125" t="s">
        <v>1117</v>
      </c>
      <c r="C523" s="77" t="s">
        <v>649</v>
      </c>
      <c r="D523" s="78" t="s">
        <v>640</v>
      </c>
      <c r="E523" s="78" t="s">
        <v>1106</v>
      </c>
      <c r="F523" s="77"/>
      <c r="G523" s="79">
        <f>G524+G525+G526</f>
        <v>0</v>
      </c>
      <c r="H523" s="79">
        <f>H524+H525+H526</f>
        <v>0</v>
      </c>
      <c r="I523" s="79">
        <f t="shared" si="35"/>
        <v>0</v>
      </c>
      <c r="J523" s="79">
        <f>J524+J525+J526</f>
        <v>0</v>
      </c>
      <c r="K523" s="79">
        <f>K524+K525+K526</f>
        <v>0</v>
      </c>
      <c r="L523" s="71">
        <f t="shared" si="36"/>
        <v>0</v>
      </c>
    </row>
    <row r="524" spans="1:12" ht="52.5" hidden="1">
      <c r="A524" s="85"/>
      <c r="B524" s="125" t="s">
        <v>765</v>
      </c>
      <c r="C524" s="77" t="s">
        <v>649</v>
      </c>
      <c r="D524" s="78" t="s">
        <v>640</v>
      </c>
      <c r="E524" s="78" t="s">
        <v>1106</v>
      </c>
      <c r="F524" s="77" t="s">
        <v>733</v>
      </c>
      <c r="G524" s="79">
        <v>0</v>
      </c>
      <c r="H524" s="79">
        <v>0</v>
      </c>
      <c r="I524" s="79">
        <f t="shared" si="35"/>
        <v>0</v>
      </c>
      <c r="J524" s="79">
        <v>0</v>
      </c>
      <c r="K524" s="130"/>
      <c r="L524" s="71">
        <f t="shared" si="36"/>
        <v>0</v>
      </c>
    </row>
    <row r="525" spans="1:12" ht="26.25" hidden="1">
      <c r="A525" s="85"/>
      <c r="B525" s="125" t="s">
        <v>766</v>
      </c>
      <c r="C525" s="77" t="s">
        <v>649</v>
      </c>
      <c r="D525" s="78" t="s">
        <v>640</v>
      </c>
      <c r="E525" s="78" t="s">
        <v>1106</v>
      </c>
      <c r="F525" s="77" t="s">
        <v>971</v>
      </c>
      <c r="G525" s="79">
        <v>0</v>
      </c>
      <c r="H525" s="79">
        <v>0</v>
      </c>
      <c r="I525" s="79">
        <f t="shared" si="35"/>
        <v>0</v>
      </c>
      <c r="J525" s="79">
        <v>0</v>
      </c>
      <c r="K525" s="130"/>
      <c r="L525" s="71">
        <f t="shared" si="36"/>
        <v>0</v>
      </c>
    </row>
    <row r="526" spans="1:12" ht="12.75" hidden="1">
      <c r="A526" s="85"/>
      <c r="B526" s="125" t="s">
        <v>769</v>
      </c>
      <c r="C526" s="77" t="s">
        <v>649</v>
      </c>
      <c r="D526" s="78" t="s">
        <v>640</v>
      </c>
      <c r="E526" s="78" t="s">
        <v>1106</v>
      </c>
      <c r="F526" s="77" t="s">
        <v>967</v>
      </c>
      <c r="G526" s="79">
        <v>0</v>
      </c>
      <c r="H526" s="79">
        <v>0</v>
      </c>
      <c r="I526" s="79">
        <f t="shared" si="35"/>
        <v>0</v>
      </c>
      <c r="J526" s="79">
        <v>0</v>
      </c>
      <c r="K526" s="130"/>
      <c r="L526" s="71">
        <f t="shared" si="36"/>
        <v>0</v>
      </c>
    </row>
    <row r="527" spans="1:12" ht="26.25">
      <c r="A527" s="85"/>
      <c r="B527" s="125" t="s">
        <v>1258</v>
      </c>
      <c r="C527" s="77" t="s">
        <v>649</v>
      </c>
      <c r="D527" s="78" t="s">
        <v>640</v>
      </c>
      <c r="E527" s="78" t="s">
        <v>1259</v>
      </c>
      <c r="F527" s="77"/>
      <c r="G527" s="79">
        <f>G528</f>
        <v>6236300</v>
      </c>
      <c r="H527" s="79">
        <f>H528</f>
        <v>0</v>
      </c>
      <c r="I527" s="79">
        <f t="shared" si="35"/>
        <v>6236300</v>
      </c>
      <c r="J527" s="79">
        <f>J528</f>
        <v>6236300</v>
      </c>
      <c r="K527" s="79">
        <f>K528</f>
        <v>0</v>
      </c>
      <c r="L527" s="71">
        <f t="shared" si="36"/>
        <v>6236300</v>
      </c>
    </row>
    <row r="528" spans="1:12" ht="39">
      <c r="A528" s="85"/>
      <c r="B528" s="125" t="s">
        <v>1433</v>
      </c>
      <c r="C528" s="77" t="s">
        <v>649</v>
      </c>
      <c r="D528" s="78" t="s">
        <v>640</v>
      </c>
      <c r="E528" s="78" t="s">
        <v>1271</v>
      </c>
      <c r="F528" s="77"/>
      <c r="G528" s="79">
        <f>G529+G532</f>
        <v>6236300</v>
      </c>
      <c r="H528" s="79">
        <f>H529+H532</f>
        <v>0</v>
      </c>
      <c r="I528" s="79">
        <f t="shared" si="35"/>
        <v>6236300</v>
      </c>
      <c r="J528" s="79">
        <f>J529+J532</f>
        <v>6236300</v>
      </c>
      <c r="K528" s="79">
        <f>K529+K532</f>
        <v>0</v>
      </c>
      <c r="L528" s="71">
        <f t="shared" si="36"/>
        <v>6236300</v>
      </c>
    </row>
    <row r="529" spans="1:12" ht="39">
      <c r="A529" s="85"/>
      <c r="B529" s="125" t="s">
        <v>1272</v>
      </c>
      <c r="C529" s="77" t="s">
        <v>649</v>
      </c>
      <c r="D529" s="78" t="s">
        <v>640</v>
      </c>
      <c r="E529" s="78" t="s">
        <v>1273</v>
      </c>
      <c r="F529" s="77"/>
      <c r="G529" s="79">
        <f>G530</f>
        <v>879900</v>
      </c>
      <c r="H529" s="79">
        <f>H530</f>
        <v>0</v>
      </c>
      <c r="I529" s="79">
        <f t="shared" si="35"/>
        <v>879900</v>
      </c>
      <c r="J529" s="79">
        <f>J530</f>
        <v>879900</v>
      </c>
      <c r="K529" s="79">
        <f>K530</f>
        <v>0</v>
      </c>
      <c r="L529" s="71">
        <f t="shared" si="36"/>
        <v>879900</v>
      </c>
    </row>
    <row r="530" spans="1:12" ht="12.75">
      <c r="A530" s="84"/>
      <c r="B530" s="125" t="s">
        <v>843</v>
      </c>
      <c r="C530" s="77" t="s">
        <v>649</v>
      </c>
      <c r="D530" s="78" t="s">
        <v>640</v>
      </c>
      <c r="E530" s="78" t="s">
        <v>1376</v>
      </c>
      <c r="F530" s="77"/>
      <c r="G530" s="79">
        <f>G531</f>
        <v>879900</v>
      </c>
      <c r="H530" s="79">
        <f>H531</f>
        <v>0</v>
      </c>
      <c r="I530" s="79">
        <f t="shared" si="35"/>
        <v>879900</v>
      </c>
      <c r="J530" s="79">
        <f>J531</f>
        <v>879900</v>
      </c>
      <c r="K530" s="79">
        <f>K531</f>
        <v>0</v>
      </c>
      <c r="L530" s="71">
        <f t="shared" si="36"/>
        <v>879900</v>
      </c>
    </row>
    <row r="531" spans="1:12" ht="52.5">
      <c r="A531" s="84"/>
      <c r="B531" s="125" t="s">
        <v>765</v>
      </c>
      <c r="C531" s="77" t="s">
        <v>649</v>
      </c>
      <c r="D531" s="78" t="s">
        <v>640</v>
      </c>
      <c r="E531" s="78" t="s">
        <v>1376</v>
      </c>
      <c r="F531" s="77" t="s">
        <v>733</v>
      </c>
      <c r="G531" s="79">
        <f>675800+204100</f>
        <v>879900</v>
      </c>
      <c r="H531" s="79">
        <v>0</v>
      </c>
      <c r="I531" s="79">
        <f t="shared" si="35"/>
        <v>879900</v>
      </c>
      <c r="J531" s="79">
        <f>675800+204100</f>
        <v>879900</v>
      </c>
      <c r="K531" s="130"/>
      <c r="L531" s="71">
        <f t="shared" si="36"/>
        <v>879900</v>
      </c>
    </row>
    <row r="532" spans="1:12" ht="26.25">
      <c r="A532" s="85"/>
      <c r="B532" s="125" t="s">
        <v>1274</v>
      </c>
      <c r="C532" s="77" t="s">
        <v>649</v>
      </c>
      <c r="D532" s="78" t="s">
        <v>640</v>
      </c>
      <c r="E532" s="78" t="s">
        <v>1275</v>
      </c>
      <c r="F532" s="77"/>
      <c r="G532" s="79">
        <f>G533</f>
        <v>5356400</v>
      </c>
      <c r="H532" s="79">
        <f>H533</f>
        <v>0</v>
      </c>
      <c r="I532" s="79">
        <f t="shared" si="35"/>
        <v>5356400</v>
      </c>
      <c r="J532" s="79">
        <f>J533</f>
        <v>5356400</v>
      </c>
      <c r="K532" s="79">
        <f>K533</f>
        <v>0</v>
      </c>
      <c r="L532" s="71">
        <f t="shared" si="36"/>
        <v>5356400</v>
      </c>
    </row>
    <row r="533" spans="1:12" ht="26.25">
      <c r="A533" s="85"/>
      <c r="B533" s="125" t="s">
        <v>1276</v>
      </c>
      <c r="C533" s="77" t="s">
        <v>649</v>
      </c>
      <c r="D533" s="78" t="s">
        <v>640</v>
      </c>
      <c r="E533" s="78" t="s">
        <v>1377</v>
      </c>
      <c r="F533" s="77"/>
      <c r="G533" s="79">
        <f>G534+G535+G536</f>
        <v>5356400</v>
      </c>
      <c r="H533" s="79">
        <f>H534+H535+H536</f>
        <v>0</v>
      </c>
      <c r="I533" s="79">
        <f t="shared" si="35"/>
        <v>5356400</v>
      </c>
      <c r="J533" s="79">
        <f>J534+J535+J536</f>
        <v>5356400</v>
      </c>
      <c r="K533" s="79">
        <f>K534+K535+K536</f>
        <v>0</v>
      </c>
      <c r="L533" s="71">
        <f t="shared" si="36"/>
        <v>5356400</v>
      </c>
    </row>
    <row r="534" spans="1:12" ht="52.5">
      <c r="A534" s="84"/>
      <c r="B534" s="125" t="s">
        <v>765</v>
      </c>
      <c r="C534" s="77" t="s">
        <v>649</v>
      </c>
      <c r="D534" s="78" t="s">
        <v>640</v>
      </c>
      <c r="E534" s="78" t="s">
        <v>1377</v>
      </c>
      <c r="F534" s="77" t="s">
        <v>733</v>
      </c>
      <c r="G534" s="79">
        <f>4114000+1242400</f>
        <v>5356400</v>
      </c>
      <c r="H534" s="79">
        <v>0</v>
      </c>
      <c r="I534" s="79">
        <f t="shared" si="35"/>
        <v>5356400</v>
      </c>
      <c r="J534" s="79">
        <f>4114000+1242400</f>
        <v>5356400</v>
      </c>
      <c r="K534" s="130"/>
      <c r="L534" s="71">
        <f t="shared" si="36"/>
        <v>5356400</v>
      </c>
    </row>
    <row r="535" spans="1:12" ht="24" hidden="1">
      <c r="A535" s="85"/>
      <c r="B535" s="88" t="s">
        <v>766</v>
      </c>
      <c r="C535" s="77"/>
      <c r="D535" s="78"/>
      <c r="E535" s="78" t="s">
        <v>1377</v>
      </c>
      <c r="F535" s="77"/>
      <c r="G535" s="79">
        <v>0</v>
      </c>
      <c r="H535" s="79">
        <v>0</v>
      </c>
      <c r="I535" s="79">
        <f t="shared" si="35"/>
        <v>0</v>
      </c>
      <c r="J535" s="79">
        <v>0</v>
      </c>
      <c r="K535" s="79">
        <v>0</v>
      </c>
      <c r="L535" s="71">
        <f t="shared" si="36"/>
        <v>0</v>
      </c>
    </row>
    <row r="536" spans="1:12" ht="24" hidden="1">
      <c r="A536" s="85"/>
      <c r="B536" s="88" t="s">
        <v>766</v>
      </c>
      <c r="C536" s="77"/>
      <c r="D536" s="78"/>
      <c r="E536" s="78" t="s">
        <v>1377</v>
      </c>
      <c r="F536" s="77"/>
      <c r="G536" s="79">
        <v>0</v>
      </c>
      <c r="H536" s="79">
        <v>0</v>
      </c>
      <c r="I536" s="79">
        <f t="shared" si="35"/>
        <v>0</v>
      </c>
      <c r="J536" s="79">
        <v>0</v>
      </c>
      <c r="K536" s="79">
        <v>0</v>
      </c>
      <c r="L536" s="71">
        <f t="shared" si="36"/>
        <v>0</v>
      </c>
    </row>
    <row r="537" spans="1:12" ht="12.75">
      <c r="A537" s="85"/>
      <c r="B537" s="124" t="s">
        <v>958</v>
      </c>
      <c r="C537" s="117" t="s">
        <v>628</v>
      </c>
      <c r="D537" s="122"/>
      <c r="E537" s="122"/>
      <c r="F537" s="117"/>
      <c r="G537" s="123">
        <f>G538+G544+G564</f>
        <v>12120200</v>
      </c>
      <c r="H537" s="123">
        <f>H538+H544+H564</f>
        <v>0</v>
      </c>
      <c r="I537" s="123">
        <f t="shared" si="35"/>
        <v>12120200</v>
      </c>
      <c r="J537" s="123">
        <f>J538+J544+J564</f>
        <v>12863700</v>
      </c>
      <c r="K537" s="123">
        <f>K538+K544+K564</f>
        <v>0</v>
      </c>
      <c r="L537" s="123">
        <f t="shared" si="36"/>
        <v>12863700</v>
      </c>
    </row>
    <row r="538" spans="1:12" ht="12.75">
      <c r="A538" s="85"/>
      <c r="B538" s="124" t="s">
        <v>11</v>
      </c>
      <c r="C538" s="117" t="s">
        <v>628</v>
      </c>
      <c r="D538" s="122" t="s">
        <v>637</v>
      </c>
      <c r="E538" s="122"/>
      <c r="F538" s="117"/>
      <c r="G538" s="123">
        <f aca="true" t="shared" si="37" ref="G538:H542">G539</f>
        <v>0</v>
      </c>
      <c r="H538" s="123">
        <f t="shared" si="37"/>
        <v>0</v>
      </c>
      <c r="I538" s="123">
        <f t="shared" si="35"/>
        <v>0</v>
      </c>
      <c r="J538" s="123">
        <f aca="true" t="shared" si="38" ref="J538:K542">J539</f>
        <v>0</v>
      </c>
      <c r="K538" s="123">
        <f t="shared" si="38"/>
        <v>0</v>
      </c>
      <c r="L538" s="123">
        <f t="shared" si="36"/>
        <v>0</v>
      </c>
    </row>
    <row r="539" spans="1:12" ht="39" hidden="1">
      <c r="A539" s="85"/>
      <c r="B539" s="125" t="s">
        <v>1180</v>
      </c>
      <c r="C539" s="77" t="s">
        <v>628</v>
      </c>
      <c r="D539" s="78" t="s">
        <v>637</v>
      </c>
      <c r="E539" s="78" t="s">
        <v>1181</v>
      </c>
      <c r="F539" s="77"/>
      <c r="G539" s="79">
        <f t="shared" si="37"/>
        <v>0</v>
      </c>
      <c r="H539" s="79">
        <f t="shared" si="37"/>
        <v>0</v>
      </c>
      <c r="I539" s="79">
        <f t="shared" si="35"/>
        <v>0</v>
      </c>
      <c r="J539" s="79">
        <f t="shared" si="38"/>
        <v>0</v>
      </c>
      <c r="K539" s="79">
        <f t="shared" si="38"/>
        <v>0</v>
      </c>
      <c r="L539" s="123">
        <f t="shared" si="36"/>
        <v>0</v>
      </c>
    </row>
    <row r="540" spans="1:12" ht="26.25" hidden="1">
      <c r="A540" s="85"/>
      <c r="B540" s="125" t="s">
        <v>1277</v>
      </c>
      <c r="C540" s="77" t="s">
        <v>628</v>
      </c>
      <c r="D540" s="78" t="s">
        <v>637</v>
      </c>
      <c r="E540" s="78" t="s">
        <v>1278</v>
      </c>
      <c r="F540" s="77"/>
      <c r="G540" s="79">
        <f t="shared" si="37"/>
        <v>0</v>
      </c>
      <c r="H540" s="79">
        <f t="shared" si="37"/>
        <v>0</v>
      </c>
      <c r="I540" s="79">
        <f t="shared" si="35"/>
        <v>0</v>
      </c>
      <c r="J540" s="79">
        <f t="shared" si="38"/>
        <v>0</v>
      </c>
      <c r="K540" s="79">
        <f t="shared" si="38"/>
        <v>0</v>
      </c>
      <c r="L540" s="123">
        <f t="shared" si="36"/>
        <v>0</v>
      </c>
    </row>
    <row r="541" spans="1:12" ht="26.25" hidden="1">
      <c r="A541" s="85"/>
      <c r="B541" s="125" t="s">
        <v>1279</v>
      </c>
      <c r="C541" s="77" t="s">
        <v>628</v>
      </c>
      <c r="D541" s="78" t="s">
        <v>637</v>
      </c>
      <c r="E541" s="78" t="s">
        <v>1280</v>
      </c>
      <c r="F541" s="77"/>
      <c r="G541" s="79">
        <f t="shared" si="37"/>
        <v>0</v>
      </c>
      <c r="H541" s="79">
        <f t="shared" si="37"/>
        <v>0</v>
      </c>
      <c r="I541" s="79">
        <f t="shared" si="35"/>
        <v>0</v>
      </c>
      <c r="J541" s="79">
        <f t="shared" si="38"/>
        <v>0</v>
      </c>
      <c r="K541" s="79">
        <f t="shared" si="38"/>
        <v>0</v>
      </c>
      <c r="L541" s="123">
        <f t="shared" si="36"/>
        <v>0</v>
      </c>
    </row>
    <row r="542" spans="1:12" ht="12.75" hidden="1">
      <c r="A542" s="85"/>
      <c r="B542" s="125" t="s">
        <v>1281</v>
      </c>
      <c r="C542" s="77" t="s">
        <v>628</v>
      </c>
      <c r="D542" s="78" t="s">
        <v>637</v>
      </c>
      <c r="E542" s="78" t="s">
        <v>1282</v>
      </c>
      <c r="F542" s="77"/>
      <c r="G542" s="79">
        <f t="shared" si="37"/>
        <v>0</v>
      </c>
      <c r="H542" s="79">
        <f t="shared" si="37"/>
        <v>0</v>
      </c>
      <c r="I542" s="79">
        <f aca="true" t="shared" si="39" ref="I542:I605">G542+H542</f>
        <v>0</v>
      </c>
      <c r="J542" s="79">
        <f t="shared" si="38"/>
        <v>0</v>
      </c>
      <c r="K542" s="79">
        <f t="shared" si="38"/>
        <v>0</v>
      </c>
      <c r="L542" s="123">
        <f t="shared" si="36"/>
        <v>0</v>
      </c>
    </row>
    <row r="543" spans="1:12" ht="12.75" hidden="1">
      <c r="A543" s="85"/>
      <c r="B543" s="125" t="s">
        <v>771</v>
      </c>
      <c r="C543" s="77" t="s">
        <v>628</v>
      </c>
      <c r="D543" s="78" t="s">
        <v>637</v>
      </c>
      <c r="E543" s="78" t="s">
        <v>1282</v>
      </c>
      <c r="F543" s="77" t="s">
        <v>997</v>
      </c>
      <c r="G543" s="79"/>
      <c r="H543" s="79">
        <v>0</v>
      </c>
      <c r="I543" s="79">
        <f t="shared" si="39"/>
        <v>0</v>
      </c>
      <c r="J543" s="79"/>
      <c r="K543" s="130"/>
      <c r="L543" s="123">
        <f aca="true" t="shared" si="40" ref="L543:L606">J543+K543</f>
        <v>0</v>
      </c>
    </row>
    <row r="544" spans="1:12" ht="12.75">
      <c r="A544" s="85"/>
      <c r="B544" s="124" t="s">
        <v>490</v>
      </c>
      <c r="C544" s="117" t="s">
        <v>628</v>
      </c>
      <c r="D544" s="122" t="s">
        <v>639</v>
      </c>
      <c r="E544" s="122"/>
      <c r="F544" s="117"/>
      <c r="G544" s="123">
        <f>G556+G545</f>
        <v>8298000</v>
      </c>
      <c r="H544" s="123">
        <f>H556+H545</f>
        <v>0</v>
      </c>
      <c r="I544" s="123">
        <f t="shared" si="39"/>
        <v>8298000</v>
      </c>
      <c r="J544" s="123">
        <f>J556+J545</f>
        <v>9041500</v>
      </c>
      <c r="K544" s="123">
        <f>K556+K545</f>
        <v>0</v>
      </c>
      <c r="L544" s="123">
        <f t="shared" si="40"/>
        <v>9041500</v>
      </c>
    </row>
    <row r="545" spans="1:12" ht="39">
      <c r="A545" s="85"/>
      <c r="B545" s="125" t="s">
        <v>1201</v>
      </c>
      <c r="C545" s="77" t="s">
        <v>628</v>
      </c>
      <c r="D545" s="78" t="s">
        <v>639</v>
      </c>
      <c r="E545" s="78" t="s">
        <v>1175</v>
      </c>
      <c r="F545" s="77"/>
      <c r="G545" s="79">
        <f>G546</f>
        <v>8298000</v>
      </c>
      <c r="H545" s="79">
        <f>H546</f>
        <v>0</v>
      </c>
      <c r="I545" s="79">
        <f t="shared" si="39"/>
        <v>8298000</v>
      </c>
      <c r="J545" s="79">
        <f>J546</f>
        <v>9041500</v>
      </c>
      <c r="K545" s="79">
        <f>K546</f>
        <v>0</v>
      </c>
      <c r="L545" s="71">
        <f t="shared" si="40"/>
        <v>9041500</v>
      </c>
    </row>
    <row r="546" spans="1:12" ht="12.75">
      <c r="A546" s="85"/>
      <c r="B546" s="125" t="s">
        <v>1283</v>
      </c>
      <c r="C546" s="77" t="s">
        <v>628</v>
      </c>
      <c r="D546" s="78" t="s">
        <v>639</v>
      </c>
      <c r="E546" s="78" t="s">
        <v>1284</v>
      </c>
      <c r="F546" s="77"/>
      <c r="G546" s="79">
        <f>G547</f>
        <v>8298000</v>
      </c>
      <c r="H546" s="79">
        <f>H547</f>
        <v>0</v>
      </c>
      <c r="I546" s="79">
        <f t="shared" si="39"/>
        <v>8298000</v>
      </c>
      <c r="J546" s="79">
        <f>J547</f>
        <v>9041500</v>
      </c>
      <c r="K546" s="79">
        <f>K547</f>
        <v>0</v>
      </c>
      <c r="L546" s="71">
        <f t="shared" si="40"/>
        <v>9041500</v>
      </c>
    </row>
    <row r="547" spans="1:12" ht="26.25">
      <c r="A547" s="85"/>
      <c r="B547" s="125" t="s">
        <v>926</v>
      </c>
      <c r="C547" s="77" t="s">
        <v>628</v>
      </c>
      <c r="D547" s="78" t="s">
        <v>639</v>
      </c>
      <c r="E547" s="78" t="s">
        <v>1285</v>
      </c>
      <c r="F547" s="77"/>
      <c r="G547" s="79">
        <f>G548+G550+G554+G552</f>
        <v>8298000</v>
      </c>
      <c r="H547" s="79">
        <f>H548+H550+H554+H552</f>
        <v>0</v>
      </c>
      <c r="I547" s="79">
        <f t="shared" si="39"/>
        <v>8298000</v>
      </c>
      <c r="J547" s="79">
        <f>J548+J550+J554+J552</f>
        <v>9041500</v>
      </c>
      <c r="K547" s="79">
        <f>K548+K550+K554+K552</f>
        <v>0</v>
      </c>
      <c r="L547" s="71">
        <f t="shared" si="40"/>
        <v>9041500</v>
      </c>
    </row>
    <row r="548" spans="1:12" ht="39">
      <c r="A548" s="85"/>
      <c r="B548" s="125" t="s">
        <v>1286</v>
      </c>
      <c r="C548" s="77" t="s">
        <v>628</v>
      </c>
      <c r="D548" s="78" t="s">
        <v>639</v>
      </c>
      <c r="E548" s="78" t="s">
        <v>1287</v>
      </c>
      <c r="F548" s="77"/>
      <c r="G548" s="79">
        <f>G549</f>
        <v>2019800</v>
      </c>
      <c r="H548" s="79">
        <f>H549</f>
        <v>0</v>
      </c>
      <c r="I548" s="79">
        <f t="shared" si="39"/>
        <v>2019800</v>
      </c>
      <c r="J548" s="79">
        <f>J549</f>
        <v>1956300</v>
      </c>
      <c r="K548" s="79">
        <f>K549</f>
        <v>0</v>
      </c>
      <c r="L548" s="71">
        <f t="shared" si="40"/>
        <v>1956300</v>
      </c>
    </row>
    <row r="549" spans="1:12" ht="12.75">
      <c r="A549" s="85"/>
      <c r="B549" s="125" t="s">
        <v>771</v>
      </c>
      <c r="C549" s="77" t="s">
        <v>628</v>
      </c>
      <c r="D549" s="78" t="s">
        <v>639</v>
      </c>
      <c r="E549" s="78" t="s">
        <v>1287</v>
      </c>
      <c r="F549" s="77" t="s">
        <v>997</v>
      </c>
      <c r="G549" s="79">
        <v>2019800</v>
      </c>
      <c r="H549" s="79">
        <v>0</v>
      </c>
      <c r="I549" s="79">
        <f t="shared" si="39"/>
        <v>2019800</v>
      </c>
      <c r="J549" s="79">
        <v>1956300</v>
      </c>
      <c r="K549" s="130"/>
      <c r="L549" s="71">
        <f t="shared" si="40"/>
        <v>1956300</v>
      </c>
    </row>
    <row r="550" spans="1:12" ht="52.5">
      <c r="A550" s="85"/>
      <c r="B550" s="125" t="s">
        <v>1144</v>
      </c>
      <c r="C550" s="77" t="s">
        <v>628</v>
      </c>
      <c r="D550" s="78" t="s">
        <v>639</v>
      </c>
      <c r="E550" s="78" t="s">
        <v>1288</v>
      </c>
      <c r="F550" s="77"/>
      <c r="G550" s="79">
        <f>G551</f>
        <v>249200</v>
      </c>
      <c r="H550" s="79">
        <f>H551</f>
        <v>0</v>
      </c>
      <c r="I550" s="79">
        <f t="shared" si="39"/>
        <v>249200</v>
      </c>
      <c r="J550" s="79">
        <f>J551</f>
        <v>223200</v>
      </c>
      <c r="K550" s="79">
        <f>K551</f>
        <v>0</v>
      </c>
      <c r="L550" s="71">
        <f t="shared" si="40"/>
        <v>223200</v>
      </c>
    </row>
    <row r="551" spans="1:12" ht="12.75">
      <c r="A551" s="84"/>
      <c r="B551" s="125" t="s">
        <v>771</v>
      </c>
      <c r="C551" s="77" t="s">
        <v>628</v>
      </c>
      <c r="D551" s="78" t="s">
        <v>639</v>
      </c>
      <c r="E551" s="78" t="s">
        <v>1288</v>
      </c>
      <c r="F551" s="77" t="s">
        <v>997</v>
      </c>
      <c r="G551" s="79">
        <v>249200</v>
      </c>
      <c r="H551" s="79">
        <v>0</v>
      </c>
      <c r="I551" s="79">
        <f t="shared" si="39"/>
        <v>249200</v>
      </c>
      <c r="J551" s="79">
        <v>223200</v>
      </c>
      <c r="K551" s="130"/>
      <c r="L551" s="71">
        <f t="shared" si="40"/>
        <v>223200</v>
      </c>
    </row>
    <row r="552" spans="1:12" ht="24" hidden="1">
      <c r="A552" s="84"/>
      <c r="B552" s="88" t="s">
        <v>1354</v>
      </c>
      <c r="C552" s="77" t="s">
        <v>628</v>
      </c>
      <c r="D552" s="78" t="s">
        <v>639</v>
      </c>
      <c r="E552" s="78" t="s">
        <v>1355</v>
      </c>
      <c r="F552" s="77"/>
      <c r="G552" s="79">
        <f>G553</f>
        <v>0</v>
      </c>
      <c r="H552" s="79">
        <f>H553</f>
        <v>0</v>
      </c>
      <c r="I552" s="79">
        <f t="shared" si="39"/>
        <v>0</v>
      </c>
      <c r="J552" s="79">
        <f>J553</f>
        <v>0</v>
      </c>
      <c r="K552" s="79">
        <f>K553</f>
        <v>0</v>
      </c>
      <c r="L552" s="71">
        <f t="shared" si="40"/>
        <v>0</v>
      </c>
    </row>
    <row r="553" spans="1:12" ht="12.75" hidden="1">
      <c r="A553" s="85"/>
      <c r="B553" s="88" t="s">
        <v>771</v>
      </c>
      <c r="C553" s="77" t="s">
        <v>628</v>
      </c>
      <c r="D553" s="78" t="s">
        <v>639</v>
      </c>
      <c r="E553" s="78" t="s">
        <v>1355</v>
      </c>
      <c r="F553" s="77" t="s">
        <v>997</v>
      </c>
      <c r="G553" s="79">
        <v>0</v>
      </c>
      <c r="H553" s="79">
        <v>0</v>
      </c>
      <c r="I553" s="79">
        <f t="shared" si="39"/>
        <v>0</v>
      </c>
      <c r="J553" s="79">
        <v>0</v>
      </c>
      <c r="K553" s="130"/>
      <c r="L553" s="71">
        <f t="shared" si="40"/>
        <v>0</v>
      </c>
    </row>
    <row r="554" spans="1:12" ht="26.25">
      <c r="A554" s="85"/>
      <c r="B554" s="125" t="s">
        <v>1021</v>
      </c>
      <c r="C554" s="77" t="s">
        <v>628</v>
      </c>
      <c r="D554" s="78" t="s">
        <v>639</v>
      </c>
      <c r="E554" s="78" t="s">
        <v>1289</v>
      </c>
      <c r="F554" s="77"/>
      <c r="G554" s="79">
        <f>G555</f>
        <v>6029000</v>
      </c>
      <c r="H554" s="79">
        <f>H555</f>
        <v>0</v>
      </c>
      <c r="I554" s="79">
        <f t="shared" si="39"/>
        <v>6029000</v>
      </c>
      <c r="J554" s="79">
        <f>J555</f>
        <v>6862000</v>
      </c>
      <c r="K554" s="79">
        <f>K555</f>
        <v>0</v>
      </c>
      <c r="L554" s="71">
        <f t="shared" si="40"/>
        <v>6862000</v>
      </c>
    </row>
    <row r="555" spans="1:12" ht="12.75">
      <c r="A555" s="85"/>
      <c r="B555" s="125" t="s">
        <v>771</v>
      </c>
      <c r="C555" s="77" t="s">
        <v>628</v>
      </c>
      <c r="D555" s="78" t="s">
        <v>639</v>
      </c>
      <c r="E555" s="78" t="s">
        <v>1289</v>
      </c>
      <c r="F555" s="77" t="s">
        <v>997</v>
      </c>
      <c r="G555" s="79">
        <v>6029000</v>
      </c>
      <c r="H555" s="79">
        <v>0</v>
      </c>
      <c r="I555" s="79">
        <f t="shared" si="39"/>
        <v>6029000</v>
      </c>
      <c r="J555" s="79">
        <v>6862000</v>
      </c>
      <c r="K555" s="130"/>
      <c r="L555" s="71">
        <f t="shared" si="40"/>
        <v>6862000</v>
      </c>
    </row>
    <row r="556" spans="1:12" ht="26.25" hidden="1">
      <c r="A556" s="84"/>
      <c r="B556" s="125" t="s">
        <v>926</v>
      </c>
      <c r="C556" s="77" t="s">
        <v>628</v>
      </c>
      <c r="D556" s="78" t="s">
        <v>639</v>
      </c>
      <c r="E556" s="78" t="s">
        <v>748</v>
      </c>
      <c r="F556" s="77"/>
      <c r="G556" s="79">
        <f>G557</f>
        <v>0</v>
      </c>
      <c r="H556" s="79">
        <f>H557</f>
        <v>0</v>
      </c>
      <c r="I556" s="79">
        <f t="shared" si="39"/>
        <v>0</v>
      </c>
      <c r="J556" s="79">
        <f>J557</f>
        <v>0</v>
      </c>
      <c r="K556" s="79">
        <f>K557</f>
        <v>0</v>
      </c>
      <c r="L556" s="71">
        <f t="shared" si="40"/>
        <v>0</v>
      </c>
    </row>
    <row r="557" spans="1:12" ht="39" hidden="1">
      <c r="A557" s="84"/>
      <c r="B557" s="125" t="s">
        <v>927</v>
      </c>
      <c r="C557" s="77" t="s">
        <v>628</v>
      </c>
      <c r="D557" s="78" t="s">
        <v>639</v>
      </c>
      <c r="E557" s="78" t="s">
        <v>747</v>
      </c>
      <c r="F557" s="77"/>
      <c r="G557" s="79">
        <f>G560+G558+G562</f>
        <v>0</v>
      </c>
      <c r="H557" s="79">
        <f>H560+H558+H562</f>
        <v>0</v>
      </c>
      <c r="I557" s="79">
        <f t="shared" si="39"/>
        <v>0</v>
      </c>
      <c r="J557" s="79">
        <f>J560+J558+J562</f>
        <v>0</v>
      </c>
      <c r="K557" s="79">
        <f>K560+K558+K562</f>
        <v>0</v>
      </c>
      <c r="L557" s="71">
        <f t="shared" si="40"/>
        <v>0</v>
      </c>
    </row>
    <row r="558" spans="1:12" ht="26.25" hidden="1">
      <c r="A558" s="85"/>
      <c r="B558" s="125" t="s">
        <v>1021</v>
      </c>
      <c r="C558" s="77" t="s">
        <v>628</v>
      </c>
      <c r="D558" s="78" t="s">
        <v>639</v>
      </c>
      <c r="E558" s="78" t="s">
        <v>1132</v>
      </c>
      <c r="F558" s="77"/>
      <c r="G558" s="79">
        <f>G559</f>
        <v>0</v>
      </c>
      <c r="H558" s="79">
        <f>H559</f>
        <v>0</v>
      </c>
      <c r="I558" s="79">
        <f t="shared" si="39"/>
        <v>0</v>
      </c>
      <c r="J558" s="79">
        <f>J559</f>
        <v>0</v>
      </c>
      <c r="K558" s="79">
        <f>K559</f>
        <v>0</v>
      </c>
      <c r="L558" s="71">
        <f t="shared" si="40"/>
        <v>0</v>
      </c>
    </row>
    <row r="559" spans="1:12" ht="12.75" hidden="1">
      <c r="A559" s="85"/>
      <c r="B559" s="125" t="s">
        <v>771</v>
      </c>
      <c r="C559" s="77" t="s">
        <v>628</v>
      </c>
      <c r="D559" s="78" t="s">
        <v>639</v>
      </c>
      <c r="E559" s="78" t="s">
        <v>1132</v>
      </c>
      <c r="F559" s="77" t="s">
        <v>997</v>
      </c>
      <c r="G559" s="79">
        <v>0</v>
      </c>
      <c r="H559" s="79">
        <v>0</v>
      </c>
      <c r="I559" s="79">
        <f t="shared" si="39"/>
        <v>0</v>
      </c>
      <c r="J559" s="79">
        <v>0</v>
      </c>
      <c r="K559" s="130"/>
      <c r="L559" s="71">
        <f t="shared" si="40"/>
        <v>0</v>
      </c>
    </row>
    <row r="560" spans="1:12" ht="66" hidden="1">
      <c r="A560" s="85"/>
      <c r="B560" s="125" t="s">
        <v>929</v>
      </c>
      <c r="C560" s="77" t="s">
        <v>628</v>
      </c>
      <c r="D560" s="78" t="s">
        <v>639</v>
      </c>
      <c r="E560" s="78" t="s">
        <v>697</v>
      </c>
      <c r="F560" s="77"/>
      <c r="G560" s="79">
        <f>G561</f>
        <v>0</v>
      </c>
      <c r="H560" s="79">
        <f>H561</f>
        <v>0</v>
      </c>
      <c r="I560" s="79">
        <f t="shared" si="39"/>
        <v>0</v>
      </c>
      <c r="J560" s="79">
        <f>J561</f>
        <v>0</v>
      </c>
      <c r="K560" s="79">
        <f>K561</f>
        <v>0</v>
      </c>
      <c r="L560" s="71">
        <f t="shared" si="40"/>
        <v>0</v>
      </c>
    </row>
    <row r="561" spans="1:12" ht="12.75" hidden="1">
      <c r="A561" s="85"/>
      <c r="B561" s="125" t="s">
        <v>771</v>
      </c>
      <c r="C561" s="77" t="s">
        <v>628</v>
      </c>
      <c r="D561" s="78" t="s">
        <v>639</v>
      </c>
      <c r="E561" s="78" t="s">
        <v>697</v>
      </c>
      <c r="F561" s="77">
        <v>300</v>
      </c>
      <c r="G561" s="79">
        <v>0</v>
      </c>
      <c r="H561" s="79">
        <v>0</v>
      </c>
      <c r="I561" s="79">
        <f t="shared" si="39"/>
        <v>0</v>
      </c>
      <c r="J561" s="79">
        <v>0</v>
      </c>
      <c r="K561" s="130"/>
      <c r="L561" s="71">
        <f t="shared" si="40"/>
        <v>0</v>
      </c>
    </row>
    <row r="562" spans="1:12" ht="52.5" hidden="1">
      <c r="A562" s="85"/>
      <c r="B562" s="125" t="s">
        <v>1144</v>
      </c>
      <c r="C562" s="77" t="s">
        <v>628</v>
      </c>
      <c r="D562" s="78" t="s">
        <v>639</v>
      </c>
      <c r="E562" s="78" t="s">
        <v>1145</v>
      </c>
      <c r="F562" s="77"/>
      <c r="G562" s="79">
        <f>G563</f>
        <v>0</v>
      </c>
      <c r="H562" s="79">
        <f>H563</f>
        <v>0</v>
      </c>
      <c r="I562" s="79">
        <f t="shared" si="39"/>
        <v>0</v>
      </c>
      <c r="J562" s="79">
        <f>J563</f>
        <v>0</v>
      </c>
      <c r="K562" s="79">
        <f>K563</f>
        <v>0</v>
      </c>
      <c r="L562" s="71">
        <f t="shared" si="40"/>
        <v>0</v>
      </c>
    </row>
    <row r="563" spans="1:12" ht="12.75" hidden="1">
      <c r="A563" s="85"/>
      <c r="B563" s="125" t="s">
        <v>771</v>
      </c>
      <c r="C563" s="77" t="s">
        <v>628</v>
      </c>
      <c r="D563" s="78" t="s">
        <v>639</v>
      </c>
      <c r="E563" s="78" t="s">
        <v>1145</v>
      </c>
      <c r="F563" s="77" t="s">
        <v>997</v>
      </c>
      <c r="G563" s="79">
        <v>0</v>
      </c>
      <c r="H563" s="79">
        <v>0</v>
      </c>
      <c r="I563" s="79">
        <f t="shared" si="39"/>
        <v>0</v>
      </c>
      <c r="J563" s="79">
        <v>0</v>
      </c>
      <c r="K563" s="130"/>
      <c r="L563" s="71">
        <f t="shared" si="40"/>
        <v>0</v>
      </c>
    </row>
    <row r="564" spans="1:12" ht="12.75">
      <c r="A564" s="85"/>
      <c r="B564" s="124" t="s">
        <v>556</v>
      </c>
      <c r="C564" s="117" t="s">
        <v>628</v>
      </c>
      <c r="D564" s="122" t="s">
        <v>640</v>
      </c>
      <c r="E564" s="122"/>
      <c r="F564" s="117"/>
      <c r="G564" s="123">
        <f>G565+G568</f>
        <v>3822200</v>
      </c>
      <c r="H564" s="123">
        <f>H565+H568</f>
        <v>0</v>
      </c>
      <c r="I564" s="123">
        <f t="shared" si="39"/>
        <v>3822200</v>
      </c>
      <c r="J564" s="123">
        <f>J565+J568</f>
        <v>3822200</v>
      </c>
      <c r="K564" s="123">
        <f>K565+K568</f>
        <v>0</v>
      </c>
      <c r="L564" s="123">
        <f t="shared" si="40"/>
        <v>3822200</v>
      </c>
    </row>
    <row r="565" spans="1:12" ht="12.75" hidden="1">
      <c r="A565" s="85"/>
      <c r="B565" s="125" t="s">
        <v>1070</v>
      </c>
      <c r="C565" s="77" t="s">
        <v>628</v>
      </c>
      <c r="D565" s="78" t="s">
        <v>640</v>
      </c>
      <c r="E565" s="78" t="s">
        <v>757</v>
      </c>
      <c r="F565" s="77"/>
      <c r="G565" s="79">
        <f aca="true" t="shared" si="41" ref="G565:K566">G566</f>
        <v>0</v>
      </c>
      <c r="H565" s="79">
        <f t="shared" si="41"/>
        <v>0</v>
      </c>
      <c r="I565" s="79">
        <f t="shared" si="39"/>
        <v>0</v>
      </c>
      <c r="J565" s="79">
        <f t="shared" si="41"/>
        <v>0</v>
      </c>
      <c r="K565" s="79">
        <f t="shared" si="41"/>
        <v>0</v>
      </c>
      <c r="L565" s="71">
        <f t="shared" si="40"/>
        <v>0</v>
      </c>
    </row>
    <row r="566" spans="1:12" ht="66" hidden="1">
      <c r="A566" s="85"/>
      <c r="B566" s="125" t="s">
        <v>1134</v>
      </c>
      <c r="C566" s="77" t="s">
        <v>628</v>
      </c>
      <c r="D566" s="78" t="s">
        <v>640</v>
      </c>
      <c r="E566" s="78" t="s">
        <v>1063</v>
      </c>
      <c r="F566" s="77"/>
      <c r="G566" s="79">
        <f t="shared" si="41"/>
        <v>0</v>
      </c>
      <c r="H566" s="79">
        <f t="shared" si="41"/>
        <v>0</v>
      </c>
      <c r="I566" s="79">
        <f t="shared" si="39"/>
        <v>0</v>
      </c>
      <c r="J566" s="79">
        <f t="shared" si="41"/>
        <v>0</v>
      </c>
      <c r="K566" s="79">
        <f t="shared" si="41"/>
        <v>0</v>
      </c>
      <c r="L566" s="71">
        <f t="shared" si="40"/>
        <v>0</v>
      </c>
    </row>
    <row r="567" spans="1:12" ht="12.75" hidden="1">
      <c r="A567" s="85"/>
      <c r="B567" s="125" t="s">
        <v>771</v>
      </c>
      <c r="C567" s="77" t="s">
        <v>628</v>
      </c>
      <c r="D567" s="78" t="s">
        <v>640</v>
      </c>
      <c r="E567" s="78" t="s">
        <v>1063</v>
      </c>
      <c r="F567" s="77">
        <v>300</v>
      </c>
      <c r="G567" s="79">
        <v>0</v>
      </c>
      <c r="H567" s="79">
        <v>0</v>
      </c>
      <c r="I567" s="79">
        <f t="shared" si="39"/>
        <v>0</v>
      </c>
      <c r="J567" s="79">
        <v>0</v>
      </c>
      <c r="K567" s="130"/>
      <c r="L567" s="71">
        <f t="shared" si="40"/>
        <v>0</v>
      </c>
    </row>
    <row r="568" spans="1:12" ht="26.25">
      <c r="A568" s="85"/>
      <c r="B568" s="125" t="s">
        <v>1206</v>
      </c>
      <c r="C568" s="77" t="s">
        <v>628</v>
      </c>
      <c r="D568" s="78" t="s">
        <v>640</v>
      </c>
      <c r="E568" s="78" t="s">
        <v>1207</v>
      </c>
      <c r="F568" s="77"/>
      <c r="G568" s="79">
        <f aca="true" t="shared" si="42" ref="G568:H571">G569</f>
        <v>3822200</v>
      </c>
      <c r="H568" s="79">
        <f t="shared" si="42"/>
        <v>0</v>
      </c>
      <c r="I568" s="79">
        <f t="shared" si="39"/>
        <v>3822200</v>
      </c>
      <c r="J568" s="79">
        <f aca="true" t="shared" si="43" ref="J568:K571">J569</f>
        <v>3822200</v>
      </c>
      <c r="K568" s="79">
        <f t="shared" si="43"/>
        <v>0</v>
      </c>
      <c r="L568" s="71">
        <f t="shared" si="40"/>
        <v>3822200</v>
      </c>
    </row>
    <row r="569" spans="1:12" ht="12.75">
      <c r="A569" s="85"/>
      <c r="B569" s="125" t="s">
        <v>1208</v>
      </c>
      <c r="C569" s="77" t="s">
        <v>628</v>
      </c>
      <c r="D569" s="78" t="s">
        <v>640</v>
      </c>
      <c r="E569" s="78" t="s">
        <v>1209</v>
      </c>
      <c r="F569" s="77"/>
      <c r="G569" s="79">
        <f t="shared" si="42"/>
        <v>3822200</v>
      </c>
      <c r="H569" s="79">
        <f t="shared" si="42"/>
        <v>0</v>
      </c>
      <c r="I569" s="79">
        <f t="shared" si="39"/>
        <v>3822200</v>
      </c>
      <c r="J569" s="79">
        <f t="shared" si="43"/>
        <v>3822200</v>
      </c>
      <c r="K569" s="79">
        <f t="shared" si="43"/>
        <v>0</v>
      </c>
      <c r="L569" s="71">
        <f t="shared" si="40"/>
        <v>3822200</v>
      </c>
    </row>
    <row r="570" spans="1:12" ht="26.25">
      <c r="A570" s="85"/>
      <c r="B570" s="125" t="s">
        <v>1210</v>
      </c>
      <c r="C570" s="77" t="s">
        <v>628</v>
      </c>
      <c r="D570" s="78" t="s">
        <v>640</v>
      </c>
      <c r="E570" s="78" t="s">
        <v>1211</v>
      </c>
      <c r="F570" s="77"/>
      <c r="G570" s="79">
        <f t="shared" si="42"/>
        <v>3822200</v>
      </c>
      <c r="H570" s="79">
        <f t="shared" si="42"/>
        <v>0</v>
      </c>
      <c r="I570" s="79">
        <f t="shared" si="39"/>
        <v>3822200</v>
      </c>
      <c r="J570" s="79">
        <f t="shared" si="43"/>
        <v>3822200</v>
      </c>
      <c r="K570" s="79">
        <f t="shared" si="43"/>
        <v>0</v>
      </c>
      <c r="L570" s="71">
        <f t="shared" si="40"/>
        <v>3822200</v>
      </c>
    </row>
    <row r="571" spans="1:12" ht="66">
      <c r="A571" s="85"/>
      <c r="B571" s="125" t="s">
        <v>1134</v>
      </c>
      <c r="C571" s="77" t="s">
        <v>628</v>
      </c>
      <c r="D571" s="78" t="s">
        <v>640</v>
      </c>
      <c r="E571" s="78" t="s">
        <v>1290</v>
      </c>
      <c r="F571" s="77"/>
      <c r="G571" s="79">
        <f t="shared" si="42"/>
        <v>3822200</v>
      </c>
      <c r="H571" s="79">
        <f t="shared" si="42"/>
        <v>0</v>
      </c>
      <c r="I571" s="79">
        <f t="shared" si="39"/>
        <v>3822200</v>
      </c>
      <c r="J571" s="79">
        <f t="shared" si="43"/>
        <v>3822200</v>
      </c>
      <c r="K571" s="79">
        <f t="shared" si="43"/>
        <v>0</v>
      </c>
      <c r="L571" s="71">
        <f t="shared" si="40"/>
        <v>3822200</v>
      </c>
    </row>
    <row r="572" spans="1:12" ht="12.75">
      <c r="A572" s="85"/>
      <c r="B572" s="125" t="s">
        <v>771</v>
      </c>
      <c r="C572" s="77" t="s">
        <v>628</v>
      </c>
      <c r="D572" s="78" t="s">
        <v>640</v>
      </c>
      <c r="E572" s="78" t="s">
        <v>1290</v>
      </c>
      <c r="F572" s="77" t="s">
        <v>997</v>
      </c>
      <c r="G572" s="79">
        <v>3822200</v>
      </c>
      <c r="H572" s="79">
        <v>0</v>
      </c>
      <c r="I572" s="79">
        <f t="shared" si="39"/>
        <v>3822200</v>
      </c>
      <c r="J572" s="79">
        <v>3822200</v>
      </c>
      <c r="K572" s="130"/>
      <c r="L572" s="71">
        <f t="shared" si="40"/>
        <v>3822200</v>
      </c>
    </row>
    <row r="573" spans="1:12" ht="12.75" hidden="1">
      <c r="A573" s="85"/>
      <c r="B573" s="121" t="s">
        <v>268</v>
      </c>
      <c r="C573" s="117" t="s">
        <v>642</v>
      </c>
      <c r="D573" s="122"/>
      <c r="E573" s="122"/>
      <c r="F573" s="117"/>
      <c r="G573" s="123">
        <f aca="true" t="shared" si="44" ref="G573:H576">G574</f>
        <v>0</v>
      </c>
      <c r="H573" s="123">
        <f t="shared" si="44"/>
        <v>0</v>
      </c>
      <c r="I573" s="123">
        <f t="shared" si="39"/>
        <v>0</v>
      </c>
      <c r="J573" s="123">
        <f aca="true" t="shared" si="45" ref="J573:K576">J574</f>
        <v>0</v>
      </c>
      <c r="K573" s="123">
        <f t="shared" si="45"/>
        <v>0</v>
      </c>
      <c r="L573" s="71">
        <f t="shared" si="40"/>
        <v>0</v>
      </c>
    </row>
    <row r="574" spans="1:12" ht="12.75" hidden="1">
      <c r="A574" s="85"/>
      <c r="B574" s="121" t="s">
        <v>626</v>
      </c>
      <c r="C574" s="117" t="s">
        <v>642</v>
      </c>
      <c r="D574" s="117" t="s">
        <v>638</v>
      </c>
      <c r="E574" s="122"/>
      <c r="F574" s="117"/>
      <c r="G574" s="123">
        <f t="shared" si="44"/>
        <v>0</v>
      </c>
      <c r="H574" s="123">
        <f t="shared" si="44"/>
        <v>0</v>
      </c>
      <c r="I574" s="123">
        <f t="shared" si="39"/>
        <v>0</v>
      </c>
      <c r="J574" s="123">
        <f t="shared" si="45"/>
        <v>0</v>
      </c>
      <c r="K574" s="123">
        <f t="shared" si="45"/>
        <v>0</v>
      </c>
      <c r="L574" s="71">
        <f t="shared" si="40"/>
        <v>0</v>
      </c>
    </row>
    <row r="575" spans="1:12" ht="24" hidden="1">
      <c r="A575" s="85"/>
      <c r="B575" s="88" t="s">
        <v>1244</v>
      </c>
      <c r="C575" s="77" t="s">
        <v>642</v>
      </c>
      <c r="D575" s="77" t="s">
        <v>638</v>
      </c>
      <c r="E575" s="77" t="s">
        <v>1245</v>
      </c>
      <c r="F575" s="77"/>
      <c r="G575" s="79">
        <f t="shared" si="44"/>
        <v>0</v>
      </c>
      <c r="H575" s="79">
        <f t="shared" si="44"/>
        <v>0</v>
      </c>
      <c r="I575" s="79">
        <f t="shared" si="39"/>
        <v>0</v>
      </c>
      <c r="J575" s="79">
        <f t="shared" si="45"/>
        <v>0</v>
      </c>
      <c r="K575" s="79">
        <f t="shared" si="45"/>
        <v>0</v>
      </c>
      <c r="L575" s="71">
        <f t="shared" si="40"/>
        <v>0</v>
      </c>
    </row>
    <row r="576" spans="1:12" ht="12.75" hidden="1">
      <c r="A576" s="84"/>
      <c r="B576" s="88" t="s">
        <v>1356</v>
      </c>
      <c r="C576" s="77" t="s">
        <v>642</v>
      </c>
      <c r="D576" s="77" t="s">
        <v>638</v>
      </c>
      <c r="E576" s="77" t="s">
        <v>1357</v>
      </c>
      <c r="F576" s="77"/>
      <c r="G576" s="79">
        <f t="shared" si="44"/>
        <v>0</v>
      </c>
      <c r="H576" s="79">
        <f t="shared" si="44"/>
        <v>0</v>
      </c>
      <c r="I576" s="79">
        <f t="shared" si="39"/>
        <v>0</v>
      </c>
      <c r="J576" s="79">
        <f t="shared" si="45"/>
        <v>0</v>
      </c>
      <c r="K576" s="79">
        <f t="shared" si="45"/>
        <v>0</v>
      </c>
      <c r="L576" s="71">
        <f t="shared" si="40"/>
        <v>0</v>
      </c>
    </row>
    <row r="577" spans="1:12" ht="12.75" hidden="1">
      <c r="A577" s="84"/>
      <c r="B577" s="88" t="s">
        <v>1358</v>
      </c>
      <c r="C577" s="77" t="s">
        <v>642</v>
      </c>
      <c r="D577" s="77" t="s">
        <v>638</v>
      </c>
      <c r="E577" s="77" t="s">
        <v>1359</v>
      </c>
      <c r="F577" s="77"/>
      <c r="G577" s="79">
        <f>G578+G579+G580</f>
        <v>0</v>
      </c>
      <c r="H577" s="79">
        <f>H578+H579+H580</f>
        <v>0</v>
      </c>
      <c r="I577" s="79">
        <f t="shared" si="39"/>
        <v>0</v>
      </c>
      <c r="J577" s="79">
        <f>J578+J579+J580</f>
        <v>0</v>
      </c>
      <c r="K577" s="79">
        <f>K578+K579+K580</f>
        <v>0</v>
      </c>
      <c r="L577" s="71">
        <f t="shared" si="40"/>
        <v>0</v>
      </c>
    </row>
    <row r="578" spans="1:12" ht="36" hidden="1">
      <c r="A578" s="84"/>
      <c r="B578" s="88" t="s">
        <v>765</v>
      </c>
      <c r="C578" s="77" t="s">
        <v>642</v>
      </c>
      <c r="D578" s="77" t="s">
        <v>638</v>
      </c>
      <c r="E578" s="77" t="s">
        <v>1359</v>
      </c>
      <c r="F578" s="77" t="s">
        <v>733</v>
      </c>
      <c r="G578" s="79">
        <v>0</v>
      </c>
      <c r="H578" s="79">
        <v>0</v>
      </c>
      <c r="I578" s="79">
        <f t="shared" si="39"/>
        <v>0</v>
      </c>
      <c r="J578" s="79">
        <v>0</v>
      </c>
      <c r="K578" s="130"/>
      <c r="L578" s="71">
        <f t="shared" si="40"/>
        <v>0</v>
      </c>
    </row>
    <row r="579" spans="1:12" ht="24" hidden="1">
      <c r="A579" s="84"/>
      <c r="B579" s="88" t="s">
        <v>766</v>
      </c>
      <c r="C579" s="77" t="s">
        <v>642</v>
      </c>
      <c r="D579" s="77" t="s">
        <v>638</v>
      </c>
      <c r="E579" s="77" t="s">
        <v>1359</v>
      </c>
      <c r="F579" s="77" t="s">
        <v>971</v>
      </c>
      <c r="G579" s="79">
        <v>0</v>
      </c>
      <c r="H579" s="79">
        <v>0</v>
      </c>
      <c r="I579" s="79">
        <f t="shared" si="39"/>
        <v>0</v>
      </c>
      <c r="J579" s="79">
        <v>0</v>
      </c>
      <c r="K579" s="130"/>
      <c r="L579" s="71">
        <f t="shared" si="40"/>
        <v>0</v>
      </c>
    </row>
    <row r="580" spans="1:12" ht="12.75" hidden="1">
      <c r="A580" s="84"/>
      <c r="B580" s="88" t="s">
        <v>771</v>
      </c>
      <c r="C580" s="77" t="s">
        <v>642</v>
      </c>
      <c r="D580" s="77" t="s">
        <v>638</v>
      </c>
      <c r="E580" s="77" t="s">
        <v>1359</v>
      </c>
      <c r="F580" s="77" t="s">
        <v>997</v>
      </c>
      <c r="G580" s="79">
        <v>0</v>
      </c>
      <c r="H580" s="79">
        <v>0</v>
      </c>
      <c r="I580" s="79">
        <f t="shared" si="39"/>
        <v>0</v>
      </c>
      <c r="J580" s="79">
        <v>0</v>
      </c>
      <c r="K580" s="130"/>
      <c r="L580" s="71">
        <f t="shared" si="40"/>
        <v>0</v>
      </c>
    </row>
    <row r="581" spans="1:12" ht="12.75">
      <c r="A581" s="85"/>
      <c r="B581" s="121" t="s">
        <v>959</v>
      </c>
      <c r="C581" s="117" t="s">
        <v>647</v>
      </c>
      <c r="D581" s="122"/>
      <c r="E581" s="117"/>
      <c r="F581" s="117"/>
      <c r="G581" s="123">
        <f>G582+G590</f>
        <v>2000000</v>
      </c>
      <c r="H581" s="123">
        <f>H582+H590</f>
        <v>0</v>
      </c>
      <c r="I581" s="123">
        <f t="shared" si="39"/>
        <v>2000000</v>
      </c>
      <c r="J581" s="123">
        <f>J582+J590</f>
        <v>2000000</v>
      </c>
      <c r="K581" s="123">
        <f>K582+K590</f>
        <v>0</v>
      </c>
      <c r="L581" s="123">
        <f t="shared" si="40"/>
        <v>2000000</v>
      </c>
    </row>
    <row r="582" spans="1:12" ht="12.75">
      <c r="A582" s="85"/>
      <c r="B582" s="88" t="s">
        <v>630</v>
      </c>
      <c r="C582" s="77" t="s">
        <v>647</v>
      </c>
      <c r="D582" s="78" t="s">
        <v>637</v>
      </c>
      <c r="E582" s="78"/>
      <c r="F582" s="77"/>
      <c r="G582" s="79">
        <f>G583+G586</f>
        <v>200000</v>
      </c>
      <c r="H582" s="79">
        <f>H583+H586</f>
        <v>0</v>
      </c>
      <c r="I582" s="79">
        <f t="shared" si="39"/>
        <v>200000</v>
      </c>
      <c r="J582" s="79">
        <f>J583+J586</f>
        <v>200000</v>
      </c>
      <c r="K582" s="79">
        <f>K583+K586</f>
        <v>0</v>
      </c>
      <c r="L582" s="71">
        <f t="shared" si="40"/>
        <v>200000</v>
      </c>
    </row>
    <row r="583" spans="1:12" ht="36" hidden="1">
      <c r="A583" s="85"/>
      <c r="B583" s="88" t="s">
        <v>897</v>
      </c>
      <c r="C583" s="77" t="s">
        <v>647</v>
      </c>
      <c r="D583" s="78" t="s">
        <v>637</v>
      </c>
      <c r="E583" s="78" t="s">
        <v>750</v>
      </c>
      <c r="F583" s="77"/>
      <c r="G583" s="79">
        <f aca="true" t="shared" si="46" ref="G583:K584">G584</f>
        <v>0</v>
      </c>
      <c r="H583" s="79">
        <f t="shared" si="46"/>
        <v>0</v>
      </c>
      <c r="I583" s="79">
        <f t="shared" si="39"/>
        <v>0</v>
      </c>
      <c r="J583" s="79">
        <f t="shared" si="46"/>
        <v>0</v>
      </c>
      <c r="K583" s="79">
        <f t="shared" si="46"/>
        <v>0</v>
      </c>
      <c r="L583" s="71">
        <f t="shared" si="40"/>
        <v>0</v>
      </c>
    </row>
    <row r="584" spans="1:12" ht="12.75" hidden="1">
      <c r="A584" s="85"/>
      <c r="B584" s="88" t="s">
        <v>899</v>
      </c>
      <c r="C584" s="77" t="s">
        <v>647</v>
      </c>
      <c r="D584" s="78" t="s">
        <v>637</v>
      </c>
      <c r="E584" s="78" t="s">
        <v>703</v>
      </c>
      <c r="F584" s="77"/>
      <c r="G584" s="79">
        <f t="shared" si="46"/>
        <v>0</v>
      </c>
      <c r="H584" s="79">
        <f t="shared" si="46"/>
        <v>0</v>
      </c>
      <c r="I584" s="79">
        <f t="shared" si="39"/>
        <v>0</v>
      </c>
      <c r="J584" s="79">
        <f t="shared" si="46"/>
        <v>0</v>
      </c>
      <c r="K584" s="79">
        <f t="shared" si="46"/>
        <v>0</v>
      </c>
      <c r="L584" s="71">
        <f t="shared" si="40"/>
        <v>0</v>
      </c>
    </row>
    <row r="585" spans="1:12" ht="24" hidden="1">
      <c r="A585" s="85"/>
      <c r="B585" s="88" t="s">
        <v>767</v>
      </c>
      <c r="C585" s="77" t="s">
        <v>647</v>
      </c>
      <c r="D585" s="78" t="s">
        <v>637</v>
      </c>
      <c r="E585" s="78" t="s">
        <v>703</v>
      </c>
      <c r="F585" s="77">
        <v>600</v>
      </c>
      <c r="G585" s="79">
        <v>0</v>
      </c>
      <c r="H585" s="79">
        <v>0</v>
      </c>
      <c r="I585" s="79">
        <f t="shared" si="39"/>
        <v>0</v>
      </c>
      <c r="J585" s="79">
        <v>0</v>
      </c>
      <c r="K585" s="130"/>
      <c r="L585" s="71">
        <f t="shared" si="40"/>
        <v>0</v>
      </c>
    </row>
    <row r="586" spans="1:12" ht="24">
      <c r="A586" s="85"/>
      <c r="B586" s="88" t="s">
        <v>1360</v>
      </c>
      <c r="C586" s="77" t="s">
        <v>647</v>
      </c>
      <c r="D586" s="78" t="s">
        <v>637</v>
      </c>
      <c r="E586" s="78" t="s">
        <v>1361</v>
      </c>
      <c r="F586" s="77"/>
      <c r="G586" s="79">
        <f aca="true" t="shared" si="47" ref="G586:H588">G587</f>
        <v>200000</v>
      </c>
      <c r="H586" s="79">
        <f t="shared" si="47"/>
        <v>0</v>
      </c>
      <c r="I586" s="79">
        <f t="shared" si="39"/>
        <v>200000</v>
      </c>
      <c r="J586" s="79">
        <f aca="true" t="shared" si="48" ref="J586:K588">J587</f>
        <v>200000</v>
      </c>
      <c r="K586" s="79">
        <f t="shared" si="48"/>
        <v>0</v>
      </c>
      <c r="L586" s="71">
        <f t="shared" si="40"/>
        <v>200000</v>
      </c>
    </row>
    <row r="587" spans="1:12" ht="24">
      <c r="A587" s="85"/>
      <c r="B587" s="88" t="s">
        <v>1362</v>
      </c>
      <c r="C587" s="77" t="s">
        <v>647</v>
      </c>
      <c r="D587" s="78" t="s">
        <v>637</v>
      </c>
      <c r="E587" s="78" t="s">
        <v>1363</v>
      </c>
      <c r="F587" s="77"/>
      <c r="G587" s="79">
        <f t="shared" si="47"/>
        <v>200000</v>
      </c>
      <c r="H587" s="79">
        <f t="shared" si="47"/>
        <v>0</v>
      </c>
      <c r="I587" s="79">
        <f t="shared" si="39"/>
        <v>200000</v>
      </c>
      <c r="J587" s="79">
        <f t="shared" si="48"/>
        <v>200000</v>
      </c>
      <c r="K587" s="79">
        <f t="shared" si="48"/>
        <v>0</v>
      </c>
      <c r="L587" s="71">
        <f t="shared" si="40"/>
        <v>200000</v>
      </c>
    </row>
    <row r="588" spans="1:12" ht="24">
      <c r="A588" s="85"/>
      <c r="B588" s="88" t="s">
        <v>1364</v>
      </c>
      <c r="C588" s="77" t="s">
        <v>647</v>
      </c>
      <c r="D588" s="78" t="s">
        <v>637</v>
      </c>
      <c r="E588" s="78" t="s">
        <v>1365</v>
      </c>
      <c r="F588" s="77"/>
      <c r="G588" s="79">
        <f t="shared" si="47"/>
        <v>200000</v>
      </c>
      <c r="H588" s="79">
        <f t="shared" si="47"/>
        <v>0</v>
      </c>
      <c r="I588" s="79">
        <f t="shared" si="39"/>
        <v>200000</v>
      </c>
      <c r="J588" s="79">
        <f t="shared" si="48"/>
        <v>200000</v>
      </c>
      <c r="K588" s="79">
        <f t="shared" si="48"/>
        <v>0</v>
      </c>
      <c r="L588" s="71">
        <f t="shared" si="40"/>
        <v>200000</v>
      </c>
    </row>
    <row r="589" spans="1:12" ht="24">
      <c r="A589" s="85"/>
      <c r="B589" s="88" t="s">
        <v>767</v>
      </c>
      <c r="C589" s="77" t="s">
        <v>647</v>
      </c>
      <c r="D589" s="78" t="s">
        <v>637</v>
      </c>
      <c r="E589" s="78" t="s">
        <v>1365</v>
      </c>
      <c r="F589" s="77" t="s">
        <v>973</v>
      </c>
      <c r="G589" s="79">
        <v>200000</v>
      </c>
      <c r="H589" s="79">
        <v>0</v>
      </c>
      <c r="I589" s="79">
        <f t="shared" si="39"/>
        <v>200000</v>
      </c>
      <c r="J589" s="79">
        <v>200000</v>
      </c>
      <c r="K589" s="130"/>
      <c r="L589" s="71">
        <f t="shared" si="40"/>
        <v>200000</v>
      </c>
    </row>
    <row r="590" spans="1:12" ht="12.75">
      <c r="A590" s="84"/>
      <c r="B590" s="121" t="s">
        <v>587</v>
      </c>
      <c r="C590" s="117" t="s">
        <v>647</v>
      </c>
      <c r="D590" s="122" t="s">
        <v>638</v>
      </c>
      <c r="E590" s="122"/>
      <c r="F590" s="117"/>
      <c r="G590" s="123">
        <f>G591+G594</f>
        <v>1800000</v>
      </c>
      <c r="H590" s="123">
        <f>H591+H594</f>
        <v>0</v>
      </c>
      <c r="I590" s="123">
        <f t="shared" si="39"/>
        <v>1800000</v>
      </c>
      <c r="J590" s="123">
        <f>J591+J594</f>
        <v>1800000</v>
      </c>
      <c r="K590" s="123">
        <f>K591+K594</f>
        <v>0</v>
      </c>
      <c r="L590" s="123">
        <f t="shared" si="40"/>
        <v>1800000</v>
      </c>
    </row>
    <row r="591" spans="1:12" ht="36" hidden="1">
      <c r="A591" s="84"/>
      <c r="B591" s="88" t="s">
        <v>897</v>
      </c>
      <c r="C591" s="77" t="s">
        <v>647</v>
      </c>
      <c r="D591" s="78" t="s">
        <v>638</v>
      </c>
      <c r="E591" s="78" t="s">
        <v>750</v>
      </c>
      <c r="F591" s="77"/>
      <c r="G591" s="79">
        <f aca="true" t="shared" si="49" ref="G591:K592">G592</f>
        <v>0</v>
      </c>
      <c r="H591" s="79">
        <f t="shared" si="49"/>
        <v>0</v>
      </c>
      <c r="I591" s="79">
        <f t="shared" si="39"/>
        <v>0</v>
      </c>
      <c r="J591" s="79">
        <f t="shared" si="49"/>
        <v>0</v>
      </c>
      <c r="K591" s="79">
        <f t="shared" si="49"/>
        <v>0</v>
      </c>
      <c r="L591" s="71">
        <f t="shared" si="40"/>
        <v>0</v>
      </c>
    </row>
    <row r="592" spans="1:12" ht="12.75" hidden="1">
      <c r="A592" s="85"/>
      <c r="B592" s="88" t="s">
        <v>898</v>
      </c>
      <c r="C592" s="77" t="s">
        <v>647</v>
      </c>
      <c r="D592" s="78" t="s">
        <v>638</v>
      </c>
      <c r="E592" s="78" t="s">
        <v>704</v>
      </c>
      <c r="F592" s="77"/>
      <c r="G592" s="79">
        <f t="shared" si="49"/>
        <v>0</v>
      </c>
      <c r="H592" s="79">
        <f t="shared" si="49"/>
        <v>0</v>
      </c>
      <c r="I592" s="79">
        <f t="shared" si="39"/>
        <v>0</v>
      </c>
      <c r="J592" s="79">
        <f t="shared" si="49"/>
        <v>0</v>
      </c>
      <c r="K592" s="79">
        <f t="shared" si="49"/>
        <v>0</v>
      </c>
      <c r="L592" s="71">
        <f t="shared" si="40"/>
        <v>0</v>
      </c>
    </row>
    <row r="593" spans="1:12" ht="24" hidden="1">
      <c r="A593" s="84"/>
      <c r="B593" s="88" t="s">
        <v>767</v>
      </c>
      <c r="C593" s="77" t="s">
        <v>647</v>
      </c>
      <c r="D593" s="78" t="s">
        <v>638</v>
      </c>
      <c r="E593" s="78" t="s">
        <v>704</v>
      </c>
      <c r="F593" s="77">
        <v>600</v>
      </c>
      <c r="G593" s="79">
        <v>0</v>
      </c>
      <c r="H593" s="79">
        <v>0</v>
      </c>
      <c r="I593" s="79">
        <f t="shared" si="39"/>
        <v>0</v>
      </c>
      <c r="J593" s="79">
        <v>0</v>
      </c>
      <c r="K593" s="130"/>
      <c r="L593" s="71">
        <f t="shared" si="40"/>
        <v>0</v>
      </c>
    </row>
    <row r="594" spans="1:12" ht="24">
      <c r="A594" s="84"/>
      <c r="B594" s="88" t="s">
        <v>1360</v>
      </c>
      <c r="C594" s="77" t="s">
        <v>647</v>
      </c>
      <c r="D594" s="78" t="s">
        <v>638</v>
      </c>
      <c r="E594" s="78" t="s">
        <v>1361</v>
      </c>
      <c r="F594" s="77"/>
      <c r="G594" s="79">
        <f aca="true" t="shared" si="50" ref="G594:H596">G595</f>
        <v>1800000</v>
      </c>
      <c r="H594" s="79">
        <f t="shared" si="50"/>
        <v>0</v>
      </c>
      <c r="I594" s="79">
        <f t="shared" si="39"/>
        <v>1800000</v>
      </c>
      <c r="J594" s="79">
        <f aca="true" t="shared" si="51" ref="J594:K596">J595</f>
        <v>1800000</v>
      </c>
      <c r="K594" s="79">
        <f t="shared" si="51"/>
        <v>0</v>
      </c>
      <c r="L594" s="71">
        <f t="shared" si="40"/>
        <v>1800000</v>
      </c>
    </row>
    <row r="595" spans="1:12" ht="12.75">
      <c r="A595" s="84"/>
      <c r="B595" s="88" t="s">
        <v>1366</v>
      </c>
      <c r="C595" s="77" t="s">
        <v>647</v>
      </c>
      <c r="D595" s="78" t="s">
        <v>638</v>
      </c>
      <c r="E595" s="78" t="s">
        <v>1367</v>
      </c>
      <c r="F595" s="77"/>
      <c r="G595" s="79">
        <f t="shared" si="50"/>
        <v>1800000</v>
      </c>
      <c r="H595" s="79">
        <f t="shared" si="50"/>
        <v>0</v>
      </c>
      <c r="I595" s="79">
        <f t="shared" si="39"/>
        <v>1800000</v>
      </c>
      <c r="J595" s="79">
        <f t="shared" si="51"/>
        <v>1800000</v>
      </c>
      <c r="K595" s="79">
        <f t="shared" si="51"/>
        <v>0</v>
      </c>
      <c r="L595" s="71">
        <f t="shared" si="40"/>
        <v>1800000</v>
      </c>
    </row>
    <row r="596" spans="1:12" ht="12.75">
      <c r="A596" s="84"/>
      <c r="B596" s="88" t="s">
        <v>1368</v>
      </c>
      <c r="C596" s="77" t="s">
        <v>647</v>
      </c>
      <c r="D596" s="78" t="s">
        <v>638</v>
      </c>
      <c r="E596" s="78" t="s">
        <v>1369</v>
      </c>
      <c r="F596" s="77"/>
      <c r="G596" s="79">
        <f t="shared" si="50"/>
        <v>1800000</v>
      </c>
      <c r="H596" s="79">
        <f t="shared" si="50"/>
        <v>0</v>
      </c>
      <c r="I596" s="79">
        <f t="shared" si="39"/>
        <v>1800000</v>
      </c>
      <c r="J596" s="79">
        <f t="shared" si="51"/>
        <v>1800000</v>
      </c>
      <c r="K596" s="79">
        <f t="shared" si="51"/>
        <v>0</v>
      </c>
      <c r="L596" s="71">
        <f t="shared" si="40"/>
        <v>1800000</v>
      </c>
    </row>
    <row r="597" spans="1:12" ht="24">
      <c r="A597" s="84"/>
      <c r="B597" s="88" t="s">
        <v>767</v>
      </c>
      <c r="C597" s="77" t="s">
        <v>647</v>
      </c>
      <c r="D597" s="78" t="s">
        <v>638</v>
      </c>
      <c r="E597" s="78" t="s">
        <v>1369</v>
      </c>
      <c r="F597" s="77" t="s">
        <v>973</v>
      </c>
      <c r="G597" s="79">
        <v>1800000</v>
      </c>
      <c r="H597" s="79">
        <v>0</v>
      </c>
      <c r="I597" s="79">
        <f t="shared" si="39"/>
        <v>1800000</v>
      </c>
      <c r="J597" s="79">
        <v>1800000</v>
      </c>
      <c r="K597" s="130"/>
      <c r="L597" s="71">
        <f t="shared" si="40"/>
        <v>1800000</v>
      </c>
    </row>
    <row r="598" spans="1:12" ht="12.75">
      <c r="A598" s="84"/>
      <c r="B598" s="124" t="s">
        <v>951</v>
      </c>
      <c r="C598" s="117" t="s">
        <v>643</v>
      </c>
      <c r="D598" s="122"/>
      <c r="E598" s="122"/>
      <c r="F598" s="117"/>
      <c r="G598" s="123">
        <f aca="true" t="shared" si="52" ref="G598:K603">G599</f>
        <v>4500</v>
      </c>
      <c r="H598" s="123">
        <f t="shared" si="52"/>
        <v>0</v>
      </c>
      <c r="I598" s="123">
        <f t="shared" si="39"/>
        <v>4500</v>
      </c>
      <c r="J598" s="123">
        <f t="shared" si="52"/>
        <v>3000</v>
      </c>
      <c r="K598" s="123">
        <f t="shared" si="52"/>
        <v>0</v>
      </c>
      <c r="L598" s="123">
        <f t="shared" si="40"/>
        <v>3000</v>
      </c>
    </row>
    <row r="599" spans="1:12" ht="26.25">
      <c r="A599" s="84"/>
      <c r="B599" s="124" t="s">
        <v>1028</v>
      </c>
      <c r="C599" s="117" t="s">
        <v>643</v>
      </c>
      <c r="D599" s="122" t="s">
        <v>637</v>
      </c>
      <c r="E599" s="122"/>
      <c r="F599" s="117"/>
      <c r="G599" s="123">
        <f t="shared" si="52"/>
        <v>4500</v>
      </c>
      <c r="H599" s="123">
        <f t="shared" si="52"/>
        <v>0</v>
      </c>
      <c r="I599" s="123">
        <f t="shared" si="39"/>
        <v>4500</v>
      </c>
      <c r="J599" s="123">
        <f>J600</f>
        <v>3000</v>
      </c>
      <c r="K599" s="123">
        <f>K600</f>
        <v>0</v>
      </c>
      <c r="L599" s="123">
        <f t="shared" si="40"/>
        <v>3000</v>
      </c>
    </row>
    <row r="600" spans="1:12" ht="39">
      <c r="A600" s="84"/>
      <c r="B600" s="125" t="s">
        <v>1161</v>
      </c>
      <c r="C600" s="77" t="s">
        <v>643</v>
      </c>
      <c r="D600" s="78" t="s">
        <v>637</v>
      </c>
      <c r="E600" s="78" t="s">
        <v>1162</v>
      </c>
      <c r="F600" s="77"/>
      <c r="G600" s="79">
        <f t="shared" si="52"/>
        <v>4500</v>
      </c>
      <c r="H600" s="79">
        <f t="shared" si="52"/>
        <v>0</v>
      </c>
      <c r="I600" s="79">
        <f t="shared" si="39"/>
        <v>4500</v>
      </c>
      <c r="J600" s="79">
        <f t="shared" si="52"/>
        <v>3000</v>
      </c>
      <c r="K600" s="79">
        <f t="shared" si="52"/>
        <v>0</v>
      </c>
      <c r="L600" s="71">
        <f t="shared" si="40"/>
        <v>3000</v>
      </c>
    </row>
    <row r="601" spans="1:12" ht="26.25">
      <c r="A601" s="84"/>
      <c r="B601" s="125" t="s">
        <v>1291</v>
      </c>
      <c r="C601" s="77" t="s">
        <v>643</v>
      </c>
      <c r="D601" s="78" t="s">
        <v>637</v>
      </c>
      <c r="E601" s="78" t="s">
        <v>1292</v>
      </c>
      <c r="F601" s="77"/>
      <c r="G601" s="79">
        <f t="shared" si="52"/>
        <v>4500</v>
      </c>
      <c r="H601" s="79">
        <f t="shared" si="52"/>
        <v>0</v>
      </c>
      <c r="I601" s="79">
        <f t="shared" si="39"/>
        <v>4500</v>
      </c>
      <c r="J601" s="79">
        <f t="shared" si="52"/>
        <v>3000</v>
      </c>
      <c r="K601" s="79">
        <f t="shared" si="52"/>
        <v>0</v>
      </c>
      <c r="L601" s="71">
        <f t="shared" si="40"/>
        <v>3000</v>
      </c>
    </row>
    <row r="602" spans="1:12" ht="39">
      <c r="A602" s="84"/>
      <c r="B602" s="125" t="s">
        <v>1293</v>
      </c>
      <c r="C602" s="77" t="s">
        <v>643</v>
      </c>
      <c r="D602" s="78" t="s">
        <v>637</v>
      </c>
      <c r="E602" s="78" t="s">
        <v>1294</v>
      </c>
      <c r="F602" s="77"/>
      <c r="G602" s="79">
        <f t="shared" si="52"/>
        <v>4500</v>
      </c>
      <c r="H602" s="79">
        <f t="shared" si="52"/>
        <v>0</v>
      </c>
      <c r="I602" s="79">
        <f t="shared" si="39"/>
        <v>4500</v>
      </c>
      <c r="J602" s="79">
        <f t="shared" si="52"/>
        <v>3000</v>
      </c>
      <c r="K602" s="79">
        <f t="shared" si="52"/>
        <v>0</v>
      </c>
      <c r="L602" s="71">
        <f t="shared" si="40"/>
        <v>3000</v>
      </c>
    </row>
    <row r="603" spans="1:12" ht="12.75">
      <c r="A603" s="84"/>
      <c r="B603" s="125" t="s">
        <v>1295</v>
      </c>
      <c r="C603" s="77" t="s">
        <v>643</v>
      </c>
      <c r="D603" s="78" t="s">
        <v>637</v>
      </c>
      <c r="E603" s="78" t="s">
        <v>1296</v>
      </c>
      <c r="F603" s="77"/>
      <c r="G603" s="79">
        <f t="shared" si="52"/>
        <v>4500</v>
      </c>
      <c r="H603" s="79">
        <f t="shared" si="52"/>
        <v>0</v>
      </c>
      <c r="I603" s="79">
        <f t="shared" si="39"/>
        <v>4500</v>
      </c>
      <c r="J603" s="79">
        <f t="shared" si="52"/>
        <v>3000</v>
      </c>
      <c r="K603" s="79">
        <f t="shared" si="52"/>
        <v>0</v>
      </c>
      <c r="L603" s="71">
        <f t="shared" si="40"/>
        <v>3000</v>
      </c>
    </row>
    <row r="604" spans="1:12" ht="12.75">
      <c r="A604" s="84"/>
      <c r="B604" s="125" t="s">
        <v>770</v>
      </c>
      <c r="C604" s="77" t="s">
        <v>643</v>
      </c>
      <c r="D604" s="78" t="s">
        <v>637</v>
      </c>
      <c r="E604" s="78" t="s">
        <v>1296</v>
      </c>
      <c r="F604" s="77" t="s">
        <v>1297</v>
      </c>
      <c r="G604" s="79">
        <v>4500</v>
      </c>
      <c r="H604" s="79">
        <v>0</v>
      </c>
      <c r="I604" s="79">
        <f t="shared" si="39"/>
        <v>4500</v>
      </c>
      <c r="J604" s="79">
        <v>3000</v>
      </c>
      <c r="K604" s="130"/>
      <c r="L604" s="71">
        <f t="shared" si="40"/>
        <v>3000</v>
      </c>
    </row>
    <row r="605" spans="1:12" ht="26.25">
      <c r="A605" s="84"/>
      <c r="B605" s="124" t="s">
        <v>953</v>
      </c>
      <c r="C605" s="117" t="s">
        <v>645</v>
      </c>
      <c r="D605" s="122"/>
      <c r="E605" s="122"/>
      <c r="F605" s="117"/>
      <c r="G605" s="123">
        <f>G606+G621</f>
        <v>23770600</v>
      </c>
      <c r="H605" s="123">
        <f>H606+H621</f>
        <v>0</v>
      </c>
      <c r="I605" s="123">
        <f t="shared" si="39"/>
        <v>23770600</v>
      </c>
      <c r="J605" s="123">
        <f>J606+J621</f>
        <v>23770600</v>
      </c>
      <c r="K605" s="123">
        <f>K606+K621</f>
        <v>0</v>
      </c>
      <c r="L605" s="123">
        <f t="shared" si="40"/>
        <v>23770600</v>
      </c>
    </row>
    <row r="606" spans="1:12" ht="30.75" customHeight="1">
      <c r="A606" s="84"/>
      <c r="B606" s="124" t="s">
        <v>378</v>
      </c>
      <c r="C606" s="117" t="s">
        <v>645</v>
      </c>
      <c r="D606" s="122" t="s">
        <v>637</v>
      </c>
      <c r="E606" s="122"/>
      <c r="F606" s="117"/>
      <c r="G606" s="123">
        <f>G607+G613</f>
        <v>23770600</v>
      </c>
      <c r="H606" s="123">
        <f>H607+H613</f>
        <v>0</v>
      </c>
      <c r="I606" s="123">
        <f aca="true" t="shared" si="53" ref="I606:I631">G606+H606</f>
        <v>23770600</v>
      </c>
      <c r="J606" s="123">
        <f>J607+J613</f>
        <v>23770600</v>
      </c>
      <c r="K606" s="123">
        <f>K607+K613</f>
        <v>0</v>
      </c>
      <c r="L606" s="123">
        <f t="shared" si="40"/>
        <v>23770600</v>
      </c>
    </row>
    <row r="607" spans="1:12" ht="39" hidden="1">
      <c r="A607" s="84"/>
      <c r="B607" s="125" t="s">
        <v>902</v>
      </c>
      <c r="C607" s="77" t="s">
        <v>645</v>
      </c>
      <c r="D607" s="78" t="s">
        <v>637</v>
      </c>
      <c r="E607" s="78" t="s">
        <v>763</v>
      </c>
      <c r="F607" s="77"/>
      <c r="G607" s="79">
        <f>G608</f>
        <v>0</v>
      </c>
      <c r="H607" s="79">
        <f>H608</f>
        <v>0</v>
      </c>
      <c r="I607" s="79">
        <f t="shared" si="53"/>
        <v>0</v>
      </c>
      <c r="J607" s="79">
        <f>J608</f>
        <v>0</v>
      </c>
      <c r="K607" s="79">
        <f>K608</f>
        <v>0</v>
      </c>
      <c r="L607" s="71">
        <f aca="true" t="shared" si="54" ref="L607:L630">J607+K607</f>
        <v>0</v>
      </c>
    </row>
    <row r="608" spans="1:12" ht="26.25" hidden="1">
      <c r="A608" s="84"/>
      <c r="B608" s="125" t="s">
        <v>904</v>
      </c>
      <c r="C608" s="77" t="s">
        <v>645</v>
      </c>
      <c r="D608" s="78" t="s">
        <v>637</v>
      </c>
      <c r="E608" s="78" t="s">
        <v>764</v>
      </c>
      <c r="F608" s="77"/>
      <c r="G608" s="79">
        <f>G609+G611</f>
        <v>0</v>
      </c>
      <c r="H608" s="79">
        <f>H609+H611</f>
        <v>0</v>
      </c>
      <c r="I608" s="79">
        <f t="shared" si="53"/>
        <v>0</v>
      </c>
      <c r="J608" s="79">
        <f>J609+J611</f>
        <v>0</v>
      </c>
      <c r="K608" s="79">
        <f>K609+K611</f>
        <v>0</v>
      </c>
      <c r="L608" s="71">
        <f t="shared" si="54"/>
        <v>0</v>
      </c>
    </row>
    <row r="609" spans="1:12" ht="26.25" hidden="1">
      <c r="A609" s="84"/>
      <c r="B609" s="125" t="s">
        <v>905</v>
      </c>
      <c r="C609" s="77" t="s">
        <v>645</v>
      </c>
      <c r="D609" s="78" t="s">
        <v>637</v>
      </c>
      <c r="E609" s="78" t="s">
        <v>729</v>
      </c>
      <c r="F609" s="77"/>
      <c r="G609" s="79">
        <f>G610</f>
        <v>0</v>
      </c>
      <c r="H609" s="79">
        <f>H610</f>
        <v>0</v>
      </c>
      <c r="I609" s="79">
        <f t="shared" si="53"/>
        <v>0</v>
      </c>
      <c r="J609" s="79">
        <f>J610</f>
        <v>0</v>
      </c>
      <c r="K609" s="79">
        <f>K610</f>
        <v>0</v>
      </c>
      <c r="L609" s="71">
        <f t="shared" si="54"/>
        <v>0</v>
      </c>
    </row>
    <row r="610" spans="1:12" ht="12.75" hidden="1">
      <c r="A610" s="85"/>
      <c r="B610" s="125" t="s">
        <v>768</v>
      </c>
      <c r="C610" s="77" t="s">
        <v>645</v>
      </c>
      <c r="D610" s="78" t="s">
        <v>637</v>
      </c>
      <c r="E610" s="78" t="s">
        <v>729</v>
      </c>
      <c r="F610" s="77">
        <v>500</v>
      </c>
      <c r="G610" s="79">
        <v>0</v>
      </c>
      <c r="H610" s="79">
        <v>0</v>
      </c>
      <c r="I610" s="79">
        <f t="shared" si="53"/>
        <v>0</v>
      </c>
      <c r="J610" s="79">
        <v>0</v>
      </c>
      <c r="K610" s="130"/>
      <c r="L610" s="71">
        <f t="shared" si="54"/>
        <v>0</v>
      </c>
    </row>
    <row r="611" spans="1:12" ht="26.25" hidden="1">
      <c r="A611" s="85"/>
      <c r="B611" s="125" t="s">
        <v>906</v>
      </c>
      <c r="C611" s="77" t="s">
        <v>645</v>
      </c>
      <c r="D611" s="78" t="s">
        <v>637</v>
      </c>
      <c r="E611" s="78" t="s">
        <v>730</v>
      </c>
      <c r="F611" s="77"/>
      <c r="G611" s="79">
        <f>G612</f>
        <v>0</v>
      </c>
      <c r="H611" s="79">
        <f>H612</f>
        <v>0</v>
      </c>
      <c r="I611" s="79">
        <f t="shared" si="53"/>
        <v>0</v>
      </c>
      <c r="J611" s="79">
        <f>J612</f>
        <v>0</v>
      </c>
      <c r="K611" s="79">
        <f>K612</f>
        <v>0</v>
      </c>
      <c r="L611" s="71">
        <f t="shared" si="54"/>
        <v>0</v>
      </c>
    </row>
    <row r="612" spans="1:12" ht="12.75" hidden="1">
      <c r="A612" s="85"/>
      <c r="B612" s="125" t="s">
        <v>768</v>
      </c>
      <c r="C612" s="77" t="s">
        <v>645</v>
      </c>
      <c r="D612" s="78" t="s">
        <v>637</v>
      </c>
      <c r="E612" s="78" t="s">
        <v>730</v>
      </c>
      <c r="F612" s="77">
        <v>500</v>
      </c>
      <c r="G612" s="79">
        <v>0</v>
      </c>
      <c r="H612" s="79">
        <v>0</v>
      </c>
      <c r="I612" s="79">
        <f t="shared" si="53"/>
        <v>0</v>
      </c>
      <c r="J612" s="79">
        <v>0</v>
      </c>
      <c r="K612" s="130"/>
      <c r="L612" s="71">
        <f t="shared" si="54"/>
        <v>0</v>
      </c>
    </row>
    <row r="613" spans="1:12" ht="39">
      <c r="A613" s="84"/>
      <c r="B613" s="125" t="s">
        <v>1161</v>
      </c>
      <c r="C613" s="77" t="s">
        <v>645</v>
      </c>
      <c r="D613" s="78" t="s">
        <v>637</v>
      </c>
      <c r="E613" s="78" t="s">
        <v>1162</v>
      </c>
      <c r="F613" s="77"/>
      <c r="G613" s="79">
        <f aca="true" t="shared" si="55" ref="G613:H615">G614</f>
        <v>23770600</v>
      </c>
      <c r="H613" s="79">
        <f t="shared" si="55"/>
        <v>0</v>
      </c>
      <c r="I613" s="79">
        <f t="shared" si="53"/>
        <v>23770600</v>
      </c>
      <c r="J613" s="79">
        <f aca="true" t="shared" si="56" ref="J613:K615">J614</f>
        <v>23770600</v>
      </c>
      <c r="K613" s="79">
        <f t="shared" si="56"/>
        <v>0</v>
      </c>
      <c r="L613" s="71">
        <f t="shared" si="54"/>
        <v>23770600</v>
      </c>
    </row>
    <row r="614" spans="1:12" ht="26.25">
      <c r="A614" s="84"/>
      <c r="B614" s="125" t="s">
        <v>1291</v>
      </c>
      <c r="C614" s="77" t="s">
        <v>645</v>
      </c>
      <c r="D614" s="78" t="s">
        <v>637</v>
      </c>
      <c r="E614" s="78" t="s">
        <v>1292</v>
      </c>
      <c r="F614" s="77"/>
      <c r="G614" s="79">
        <f t="shared" si="55"/>
        <v>23770600</v>
      </c>
      <c r="H614" s="79">
        <f t="shared" si="55"/>
        <v>0</v>
      </c>
      <c r="I614" s="79">
        <f t="shared" si="53"/>
        <v>23770600</v>
      </c>
      <c r="J614" s="79">
        <f t="shared" si="56"/>
        <v>23770600</v>
      </c>
      <c r="K614" s="79">
        <f t="shared" si="56"/>
        <v>0</v>
      </c>
      <c r="L614" s="71">
        <f t="shared" si="54"/>
        <v>23770600</v>
      </c>
    </row>
    <row r="615" spans="1:12" ht="39">
      <c r="A615" s="85"/>
      <c r="B615" s="125" t="s">
        <v>1293</v>
      </c>
      <c r="C615" s="77" t="s">
        <v>645</v>
      </c>
      <c r="D615" s="78" t="s">
        <v>637</v>
      </c>
      <c r="E615" s="78" t="s">
        <v>1294</v>
      </c>
      <c r="F615" s="77"/>
      <c r="G615" s="79">
        <f t="shared" si="55"/>
        <v>23770600</v>
      </c>
      <c r="H615" s="79">
        <f t="shared" si="55"/>
        <v>0</v>
      </c>
      <c r="I615" s="79">
        <f t="shared" si="53"/>
        <v>23770600</v>
      </c>
      <c r="J615" s="79">
        <f t="shared" si="56"/>
        <v>23770600</v>
      </c>
      <c r="K615" s="79">
        <f t="shared" si="56"/>
        <v>0</v>
      </c>
      <c r="L615" s="71">
        <f t="shared" si="54"/>
        <v>23770600</v>
      </c>
    </row>
    <row r="616" spans="1:12" ht="26.25">
      <c r="A616" s="85"/>
      <c r="B616" s="125" t="s">
        <v>1298</v>
      </c>
      <c r="C616" s="77" t="s">
        <v>645</v>
      </c>
      <c r="D616" s="78" t="s">
        <v>637</v>
      </c>
      <c r="E616" s="78" t="s">
        <v>1299</v>
      </c>
      <c r="F616" s="77"/>
      <c r="G616" s="79">
        <f>G617+G619</f>
        <v>23770600</v>
      </c>
      <c r="H616" s="79">
        <f>H617+H619</f>
        <v>0</v>
      </c>
      <c r="I616" s="79">
        <f t="shared" si="53"/>
        <v>23770600</v>
      </c>
      <c r="J616" s="79">
        <f>J617+J619</f>
        <v>23770600</v>
      </c>
      <c r="K616" s="79">
        <f>K617+K619</f>
        <v>0</v>
      </c>
      <c r="L616" s="71">
        <f t="shared" si="54"/>
        <v>23770600</v>
      </c>
    </row>
    <row r="617" spans="1:12" ht="26.25">
      <c r="A617" s="85"/>
      <c r="B617" s="125" t="s">
        <v>905</v>
      </c>
      <c r="C617" s="77" t="s">
        <v>645</v>
      </c>
      <c r="D617" s="78" t="s">
        <v>637</v>
      </c>
      <c r="E617" s="78" t="s">
        <v>1300</v>
      </c>
      <c r="F617" s="77"/>
      <c r="G617" s="79">
        <f>G618</f>
        <v>17093700</v>
      </c>
      <c r="H617" s="79">
        <f>H618</f>
        <v>0</v>
      </c>
      <c r="I617" s="79">
        <f t="shared" si="53"/>
        <v>17093700</v>
      </c>
      <c r="J617" s="79">
        <f>J618</f>
        <v>17093700</v>
      </c>
      <c r="K617" s="79">
        <f>K618</f>
        <v>0</v>
      </c>
      <c r="L617" s="71">
        <f t="shared" si="54"/>
        <v>17093700</v>
      </c>
    </row>
    <row r="618" spans="1:12" ht="12.75">
      <c r="A618" s="84"/>
      <c r="B618" s="125" t="s">
        <v>768</v>
      </c>
      <c r="C618" s="77" t="s">
        <v>645</v>
      </c>
      <c r="D618" s="78" t="s">
        <v>637</v>
      </c>
      <c r="E618" s="78" t="s">
        <v>1300</v>
      </c>
      <c r="F618" s="77" t="s">
        <v>413</v>
      </c>
      <c r="G618" s="79">
        <f>2548870+1702440+1798620+1531950+1154380+2028630+1662950+2808450+1857410</f>
        <v>17093700</v>
      </c>
      <c r="H618" s="79">
        <v>0</v>
      </c>
      <c r="I618" s="79">
        <f t="shared" si="53"/>
        <v>17093700</v>
      </c>
      <c r="J618" s="79">
        <f>2548870+1702440+1798620+1531950+1154380+2028630+1662950+2808450+1857410</f>
        <v>17093700</v>
      </c>
      <c r="K618" s="130"/>
      <c r="L618" s="71">
        <f t="shared" si="54"/>
        <v>17093700</v>
      </c>
    </row>
    <row r="619" spans="1:12" ht="26.25">
      <c r="A619" s="84"/>
      <c r="B619" s="125" t="s">
        <v>906</v>
      </c>
      <c r="C619" s="77" t="s">
        <v>645</v>
      </c>
      <c r="D619" s="78" t="s">
        <v>637</v>
      </c>
      <c r="E619" s="78" t="s">
        <v>1301</v>
      </c>
      <c r="F619" s="77"/>
      <c r="G619" s="79">
        <f>G620</f>
        <v>6676900</v>
      </c>
      <c r="H619" s="79">
        <f>H620</f>
        <v>0</v>
      </c>
      <c r="I619" s="79">
        <f t="shared" si="53"/>
        <v>6676900</v>
      </c>
      <c r="J619" s="79">
        <f>J620</f>
        <v>6676900</v>
      </c>
      <c r="K619" s="79">
        <f>K620</f>
        <v>0</v>
      </c>
      <c r="L619" s="71">
        <f t="shared" si="54"/>
        <v>6676900</v>
      </c>
    </row>
    <row r="620" spans="1:12" ht="12.75">
      <c r="A620" s="85"/>
      <c r="B620" s="125" t="s">
        <v>768</v>
      </c>
      <c r="C620" s="77" t="s">
        <v>645</v>
      </c>
      <c r="D620" s="78" t="s">
        <v>637</v>
      </c>
      <c r="E620" s="78" t="s">
        <v>1301</v>
      </c>
      <c r="F620" s="77" t="s">
        <v>413</v>
      </c>
      <c r="G620" s="79">
        <f>627660+980190+339540+459060+868040+820220+559060+1517700+505430</f>
        <v>6676900</v>
      </c>
      <c r="H620" s="79">
        <v>0</v>
      </c>
      <c r="I620" s="79">
        <f t="shared" si="53"/>
        <v>6676900</v>
      </c>
      <c r="J620" s="79">
        <f>627660+980190+339540+459060+868040+820220+559060+1517700+505430</f>
        <v>6676900</v>
      </c>
      <c r="K620" s="130"/>
      <c r="L620" s="71">
        <f t="shared" si="54"/>
        <v>6676900</v>
      </c>
    </row>
    <row r="621" spans="1:12" ht="12.75" hidden="1">
      <c r="A621" s="84"/>
      <c r="B621" s="121" t="s">
        <v>994</v>
      </c>
      <c r="C621" s="117" t="s">
        <v>645</v>
      </c>
      <c r="D621" s="117" t="s">
        <v>639</v>
      </c>
      <c r="E621" s="122"/>
      <c r="F621" s="117"/>
      <c r="G621" s="123">
        <f aca="true" t="shared" si="57" ref="G621:H626">G622</f>
        <v>0</v>
      </c>
      <c r="H621" s="123">
        <f t="shared" si="57"/>
        <v>0</v>
      </c>
      <c r="I621" s="123">
        <f t="shared" si="53"/>
        <v>0</v>
      </c>
      <c r="J621" s="123">
        <f aca="true" t="shared" si="58" ref="J621:K623">J622</f>
        <v>0</v>
      </c>
      <c r="K621" s="123">
        <f t="shared" si="58"/>
        <v>0</v>
      </c>
      <c r="L621" s="71">
        <f t="shared" si="54"/>
        <v>0</v>
      </c>
    </row>
    <row r="622" spans="1:12" ht="36" hidden="1">
      <c r="A622" s="84"/>
      <c r="B622" s="88" t="s">
        <v>1405</v>
      </c>
      <c r="C622" s="77" t="s">
        <v>645</v>
      </c>
      <c r="D622" s="77" t="s">
        <v>639</v>
      </c>
      <c r="E622" s="78" t="s">
        <v>1162</v>
      </c>
      <c r="F622" s="77"/>
      <c r="G622" s="79">
        <f t="shared" si="57"/>
        <v>0</v>
      </c>
      <c r="H622" s="79">
        <f t="shared" si="57"/>
        <v>0</v>
      </c>
      <c r="I622" s="79">
        <f t="shared" si="53"/>
        <v>0</v>
      </c>
      <c r="J622" s="79">
        <f t="shared" si="58"/>
        <v>0</v>
      </c>
      <c r="K622" s="79">
        <f t="shared" si="58"/>
        <v>0</v>
      </c>
      <c r="L622" s="71">
        <f t="shared" si="54"/>
        <v>0</v>
      </c>
    </row>
    <row r="623" spans="1:12" ht="24" hidden="1">
      <c r="A623" s="85"/>
      <c r="B623" s="88" t="s">
        <v>1291</v>
      </c>
      <c r="C623" s="77" t="s">
        <v>645</v>
      </c>
      <c r="D623" s="77" t="s">
        <v>639</v>
      </c>
      <c r="E623" s="78" t="s">
        <v>1292</v>
      </c>
      <c r="F623" s="77"/>
      <c r="G623" s="79">
        <f t="shared" si="57"/>
        <v>0</v>
      </c>
      <c r="H623" s="79">
        <f t="shared" si="57"/>
        <v>0</v>
      </c>
      <c r="I623" s="79">
        <f t="shared" si="53"/>
        <v>0</v>
      </c>
      <c r="J623" s="79">
        <f t="shared" si="58"/>
        <v>0</v>
      </c>
      <c r="K623" s="79">
        <f t="shared" si="58"/>
        <v>0</v>
      </c>
      <c r="L623" s="71">
        <f t="shared" si="54"/>
        <v>0</v>
      </c>
    </row>
    <row r="624" spans="1:12" ht="24" hidden="1">
      <c r="A624" s="80"/>
      <c r="B624" s="88" t="s">
        <v>1293</v>
      </c>
      <c r="C624" s="77" t="s">
        <v>645</v>
      </c>
      <c r="D624" s="77" t="s">
        <v>639</v>
      </c>
      <c r="E624" s="78" t="s">
        <v>1294</v>
      </c>
      <c r="F624" s="77"/>
      <c r="G624" s="79">
        <f>G625+G628</f>
        <v>0</v>
      </c>
      <c r="H624" s="79">
        <f>H625+H628</f>
        <v>0</v>
      </c>
      <c r="I624" s="79">
        <f t="shared" si="53"/>
        <v>0</v>
      </c>
      <c r="J624" s="79">
        <f>J625+J628</f>
        <v>0</v>
      </c>
      <c r="K624" s="79">
        <f>K625+K628</f>
        <v>0</v>
      </c>
      <c r="L624" s="71">
        <f t="shared" si="54"/>
        <v>0</v>
      </c>
    </row>
    <row r="625" spans="1:12" ht="24" hidden="1">
      <c r="A625" s="80"/>
      <c r="B625" s="88" t="s">
        <v>1298</v>
      </c>
      <c r="C625" s="77" t="s">
        <v>645</v>
      </c>
      <c r="D625" s="77" t="s">
        <v>639</v>
      </c>
      <c r="E625" s="78" t="s">
        <v>1299</v>
      </c>
      <c r="F625" s="77"/>
      <c r="G625" s="79">
        <f t="shared" si="57"/>
        <v>0</v>
      </c>
      <c r="H625" s="79">
        <f t="shared" si="57"/>
        <v>0</v>
      </c>
      <c r="I625" s="79">
        <f t="shared" si="53"/>
        <v>0</v>
      </c>
      <c r="J625" s="79">
        <f>J626</f>
        <v>0</v>
      </c>
      <c r="K625" s="79">
        <f>K626</f>
        <v>0</v>
      </c>
      <c r="L625" s="71">
        <f t="shared" si="54"/>
        <v>0</v>
      </c>
    </row>
    <row r="626" spans="1:12" ht="12.75" hidden="1">
      <c r="A626" s="80"/>
      <c r="B626" s="88" t="s">
        <v>611</v>
      </c>
      <c r="C626" s="77" t="s">
        <v>645</v>
      </c>
      <c r="D626" s="77" t="s">
        <v>639</v>
      </c>
      <c r="E626" s="78" t="s">
        <v>1406</v>
      </c>
      <c r="F626" s="77"/>
      <c r="G626" s="79">
        <f t="shared" si="57"/>
        <v>0</v>
      </c>
      <c r="H626" s="79">
        <f t="shared" si="57"/>
        <v>0</v>
      </c>
      <c r="I626" s="79">
        <f t="shared" si="53"/>
        <v>0</v>
      </c>
      <c r="J626" s="79">
        <f>J627</f>
        <v>0</v>
      </c>
      <c r="K626" s="79">
        <f>K627</f>
        <v>0</v>
      </c>
      <c r="L626" s="71">
        <f t="shared" si="54"/>
        <v>0</v>
      </c>
    </row>
    <row r="627" spans="1:12" ht="12.75" hidden="1">
      <c r="A627" s="80"/>
      <c r="B627" s="88" t="s">
        <v>768</v>
      </c>
      <c r="C627" s="77" t="s">
        <v>645</v>
      </c>
      <c r="D627" s="77" t="s">
        <v>639</v>
      </c>
      <c r="E627" s="78" t="s">
        <v>1406</v>
      </c>
      <c r="F627" s="77" t="s">
        <v>413</v>
      </c>
      <c r="G627" s="79">
        <v>0</v>
      </c>
      <c r="H627" s="79">
        <v>0</v>
      </c>
      <c r="I627" s="79">
        <f t="shared" si="53"/>
        <v>0</v>
      </c>
      <c r="J627" s="79">
        <v>0</v>
      </c>
      <c r="K627" s="130"/>
      <c r="L627" s="71">
        <f t="shared" si="54"/>
        <v>0</v>
      </c>
    </row>
    <row r="628" spans="1:12" ht="36" hidden="1">
      <c r="A628" s="80"/>
      <c r="B628" s="88" t="s">
        <v>1407</v>
      </c>
      <c r="C628" s="77" t="s">
        <v>645</v>
      </c>
      <c r="D628" s="77" t="s">
        <v>639</v>
      </c>
      <c r="E628" s="78" t="s">
        <v>1408</v>
      </c>
      <c r="F628" s="77"/>
      <c r="G628" s="79">
        <f>G629</f>
        <v>0</v>
      </c>
      <c r="H628" s="79">
        <f>H629</f>
        <v>0</v>
      </c>
      <c r="I628" s="79">
        <f t="shared" si="53"/>
        <v>0</v>
      </c>
      <c r="J628" s="79">
        <f>J629</f>
        <v>0</v>
      </c>
      <c r="K628" s="79">
        <f>K629</f>
        <v>0</v>
      </c>
      <c r="L628" s="71">
        <f t="shared" si="54"/>
        <v>0</v>
      </c>
    </row>
    <row r="629" spans="1:12" ht="12.75" hidden="1">
      <c r="A629" s="80"/>
      <c r="B629" s="88" t="s">
        <v>768</v>
      </c>
      <c r="C629" s="77" t="s">
        <v>645</v>
      </c>
      <c r="D629" s="77" t="s">
        <v>639</v>
      </c>
      <c r="E629" s="78" t="s">
        <v>1408</v>
      </c>
      <c r="F629" s="77" t="s">
        <v>413</v>
      </c>
      <c r="G629" s="79">
        <v>0</v>
      </c>
      <c r="H629" s="79">
        <v>0</v>
      </c>
      <c r="I629" s="79">
        <f t="shared" si="53"/>
        <v>0</v>
      </c>
      <c r="J629" s="79">
        <v>0</v>
      </c>
      <c r="K629" s="130"/>
      <c r="L629" s="71">
        <f t="shared" si="54"/>
        <v>0</v>
      </c>
    </row>
    <row r="630" spans="1:12" ht="12.75">
      <c r="A630" s="80"/>
      <c r="B630" s="125" t="s">
        <v>1052</v>
      </c>
      <c r="C630" s="77" t="s">
        <v>1053</v>
      </c>
      <c r="D630" s="77" t="s">
        <v>1053</v>
      </c>
      <c r="E630" s="77" t="s">
        <v>1055</v>
      </c>
      <c r="F630" s="77" t="s">
        <v>1054</v>
      </c>
      <c r="G630" s="79">
        <v>6404602</v>
      </c>
      <c r="H630" s="79">
        <v>0</v>
      </c>
      <c r="I630" s="79">
        <f t="shared" si="53"/>
        <v>6404602</v>
      </c>
      <c r="J630" s="79">
        <v>13030308</v>
      </c>
      <c r="K630" s="130"/>
      <c r="L630" s="71">
        <f t="shared" si="54"/>
        <v>13030308</v>
      </c>
    </row>
    <row r="631" spans="1:12" ht="12.75">
      <c r="A631" s="80"/>
      <c r="B631" s="156" t="s">
        <v>636</v>
      </c>
      <c r="C631" s="157"/>
      <c r="D631" s="157"/>
      <c r="E631" s="157"/>
      <c r="F631" s="158"/>
      <c r="G631" s="76">
        <f>G14+G172+G177+G197+G285+G308+G490+G537+G573+G581+G598+G605+G630</f>
        <v>741157465.58</v>
      </c>
      <c r="H631" s="76">
        <f>H14+H172+H177+H197+H285+H308+H490+H537+H573+H581+H598+H605+H630</f>
        <v>0</v>
      </c>
      <c r="I631" s="76">
        <f t="shared" si="53"/>
        <v>741157465.58</v>
      </c>
      <c r="J631" s="76">
        <f>J14+J172+J177+J197+J285+J308+J490+J537+J573+J581+J598+J605+J630</f>
        <v>574057232.5799999</v>
      </c>
      <c r="K631" s="76">
        <f>K14+K172+K177+K197+K285+K308+K490+K537+K573+K581+K598+K605+K630</f>
        <v>0</v>
      </c>
      <c r="L631" s="76">
        <f>L14+L172+L177+L197+L285+L308+L490+L537+L573+L581+L598+L605+L630</f>
        <v>574057232.5799999</v>
      </c>
    </row>
    <row r="632" ht="14.25" customHeight="1">
      <c r="A632" s="80"/>
    </row>
    <row r="633" spans="1:12" ht="12.75">
      <c r="A633" s="80"/>
      <c r="G633" s="135">
        <v>741157465.58</v>
      </c>
      <c r="H633" s="136"/>
      <c r="I633" s="135"/>
      <c r="J633" s="135">
        <v>574057232.58</v>
      </c>
      <c r="K633" s="91"/>
      <c r="L633" s="65"/>
    </row>
    <row r="634" spans="1:10" ht="12.75">
      <c r="A634" s="80"/>
      <c r="G634" s="137"/>
      <c r="H634" s="138"/>
      <c r="I634" s="137"/>
      <c r="J634" s="137"/>
    </row>
    <row r="635" spans="1:10" ht="12.75">
      <c r="A635" s="80"/>
      <c r="G635" s="135">
        <f>G633-G631</f>
        <v>0</v>
      </c>
      <c r="H635" s="138"/>
      <c r="I635" s="137"/>
      <c r="J635" s="135">
        <f>J633-J631</f>
        <v>0</v>
      </c>
    </row>
    <row r="636" ht="12.75">
      <c r="A636" s="80"/>
    </row>
    <row r="637" ht="12.75">
      <c r="A637" s="80"/>
    </row>
    <row r="638" ht="12.75">
      <c r="A638" s="80"/>
    </row>
    <row r="639" ht="12.75">
      <c r="A639" s="80"/>
    </row>
    <row r="640" ht="12.75">
      <c r="A640" s="80"/>
    </row>
    <row r="641" ht="12.75">
      <c r="A641" s="80"/>
    </row>
    <row r="642" ht="12.75">
      <c r="A642" s="80"/>
    </row>
    <row r="643" ht="12.75">
      <c r="A643" s="80"/>
    </row>
    <row r="644" ht="12.75">
      <c r="A644" s="80"/>
    </row>
    <row r="645" ht="12.75">
      <c r="A645" s="80"/>
    </row>
    <row r="646" ht="12.75">
      <c r="A646" s="80"/>
    </row>
    <row r="647" ht="12.75">
      <c r="A647" s="80"/>
    </row>
    <row r="648" ht="12.75">
      <c r="A648" s="80"/>
    </row>
    <row r="649" ht="12.75">
      <c r="A649" s="80"/>
    </row>
    <row r="650" ht="12.75">
      <c r="A650" s="80"/>
    </row>
    <row r="651" ht="12.75">
      <c r="A651" s="80"/>
    </row>
    <row r="652" ht="12.75">
      <c r="A652" s="80"/>
    </row>
    <row r="653" ht="12.75">
      <c r="A653" s="80"/>
    </row>
    <row r="654" ht="12.75">
      <c r="A654" s="80"/>
    </row>
    <row r="655" ht="12.75">
      <c r="A655" s="80"/>
    </row>
    <row r="656" ht="12.75">
      <c r="A656" s="80"/>
    </row>
    <row r="657" ht="12.75">
      <c r="A657" s="80"/>
    </row>
    <row r="658" ht="12.75">
      <c r="A658" s="80"/>
    </row>
    <row r="659" ht="12.75">
      <c r="A659" s="80"/>
    </row>
    <row r="660" ht="12.75">
      <c r="A660" s="80"/>
    </row>
    <row r="661" ht="12.75">
      <c r="A661" s="80"/>
    </row>
    <row r="662" ht="12.75">
      <c r="A662" s="80"/>
    </row>
    <row r="663" ht="12.75">
      <c r="A663" s="80"/>
    </row>
    <row r="664" ht="12.75">
      <c r="A664" s="80"/>
    </row>
    <row r="665" ht="12.75">
      <c r="A665" s="80"/>
    </row>
    <row r="666" ht="12.75">
      <c r="A666" s="80"/>
    </row>
    <row r="667" ht="12.75">
      <c r="A667" s="80"/>
    </row>
    <row r="668" ht="12.75">
      <c r="A668" s="80"/>
    </row>
    <row r="669" ht="12.75">
      <c r="A669" s="80"/>
    </row>
    <row r="670" ht="12.75">
      <c r="A670" s="80"/>
    </row>
    <row r="671" ht="12.75">
      <c r="A671" s="80"/>
    </row>
    <row r="672" ht="12.75">
      <c r="A672" s="80"/>
    </row>
    <row r="673" ht="12.75">
      <c r="A673" s="80"/>
    </row>
    <row r="674" ht="12.75">
      <c r="A674" s="80"/>
    </row>
    <row r="675" ht="12.75">
      <c r="A675" s="80"/>
    </row>
    <row r="676" ht="12.75">
      <c r="A676" s="80"/>
    </row>
    <row r="677" ht="12.75">
      <c r="A677" s="80"/>
    </row>
    <row r="678" ht="12.75">
      <c r="A678" s="80"/>
    </row>
    <row r="679" ht="12.75">
      <c r="A679" s="80"/>
    </row>
    <row r="680" ht="12.75">
      <c r="A680" s="80"/>
    </row>
    <row r="681" ht="12.75">
      <c r="A681" s="80"/>
    </row>
    <row r="682" ht="12.75">
      <c r="A682" s="80"/>
    </row>
    <row r="683" ht="12.75">
      <c r="A683" s="80"/>
    </row>
    <row r="684" ht="12.75">
      <c r="A684" s="80"/>
    </row>
    <row r="685" ht="12.75">
      <c r="A685" s="80"/>
    </row>
    <row r="686" ht="12.75">
      <c r="A686" s="80"/>
    </row>
    <row r="687" ht="12.75">
      <c r="A687" s="80"/>
    </row>
    <row r="688" ht="12.75">
      <c r="A688" s="80"/>
    </row>
    <row r="689" ht="12.75">
      <c r="A689" s="80"/>
    </row>
    <row r="690" ht="12.75">
      <c r="A690" s="80"/>
    </row>
    <row r="691" ht="12.75">
      <c r="A691" s="80"/>
    </row>
    <row r="692" ht="12.75">
      <c r="A692" s="80"/>
    </row>
    <row r="693" ht="12.75">
      <c r="A693" s="80"/>
    </row>
    <row r="694" ht="12.75">
      <c r="A694" s="80"/>
    </row>
    <row r="695" ht="12.75">
      <c r="A695" s="80"/>
    </row>
    <row r="696" ht="12.75">
      <c r="A696" s="80"/>
    </row>
    <row r="697" ht="12.75">
      <c r="A697" s="80"/>
    </row>
    <row r="698" ht="12.75">
      <c r="A698" s="80"/>
    </row>
    <row r="699" ht="12.75">
      <c r="A699" s="80"/>
    </row>
    <row r="700" ht="12.75">
      <c r="A700" s="80"/>
    </row>
    <row r="701" ht="12.75">
      <c r="A701" s="80"/>
    </row>
    <row r="702" ht="12.75">
      <c r="A702" s="80"/>
    </row>
    <row r="703" ht="12.75">
      <c r="A703" s="80"/>
    </row>
    <row r="704" ht="12.75">
      <c r="A704" s="80"/>
    </row>
    <row r="705" ht="12.75">
      <c r="A705" s="80"/>
    </row>
    <row r="706" ht="12.75">
      <c r="A706" s="80"/>
    </row>
    <row r="707" ht="12.75">
      <c r="A707" s="80"/>
    </row>
    <row r="708" ht="12.75">
      <c r="A708" s="80"/>
    </row>
    <row r="709" ht="12.75">
      <c r="A709" s="80"/>
    </row>
    <row r="710" ht="12.75">
      <c r="A710" s="80"/>
    </row>
    <row r="711" ht="12.75">
      <c r="A711" s="80"/>
    </row>
    <row r="712" ht="12.75">
      <c r="A712" s="80"/>
    </row>
    <row r="713" spans="1:4" ht="12.75">
      <c r="A713" s="82"/>
      <c r="D713" s="81"/>
    </row>
    <row r="714" spans="1:4" ht="12.75">
      <c r="A714" s="82"/>
      <c r="D714" s="81"/>
    </row>
    <row r="715" spans="1:4" ht="12.75">
      <c r="A715" s="82"/>
      <c r="D715" s="81"/>
    </row>
    <row r="716" spans="1:4" ht="12.75">
      <c r="A716" s="82"/>
      <c r="D716" s="81"/>
    </row>
    <row r="717" spans="1:4" ht="12.75">
      <c r="A717" s="82"/>
      <c r="D717" s="81"/>
    </row>
    <row r="718" spans="1:4" ht="12.75">
      <c r="A718" s="82"/>
      <c r="D718" s="81"/>
    </row>
    <row r="719" spans="1:4" ht="12.75">
      <c r="A719" s="82"/>
      <c r="D719" s="81"/>
    </row>
    <row r="720" spans="1:4" ht="12.75">
      <c r="A720" s="82"/>
      <c r="D720" s="81"/>
    </row>
    <row r="721" spans="1:4" ht="12.75">
      <c r="A721" s="82"/>
      <c r="D721" s="81"/>
    </row>
    <row r="722" spans="1:4" ht="12.75">
      <c r="A722" s="82"/>
      <c r="D722" s="81"/>
    </row>
    <row r="723" spans="1:4" ht="12.75">
      <c r="A723" s="82"/>
      <c r="D723" s="81"/>
    </row>
    <row r="724" spans="1:4" ht="12.75">
      <c r="A724" s="82"/>
      <c r="D724" s="81"/>
    </row>
    <row r="725" spans="1:4" ht="12.75">
      <c r="A725" s="82"/>
      <c r="D725" s="81"/>
    </row>
    <row r="726" spans="1:4" ht="12.75">
      <c r="A726" s="82"/>
      <c r="D726" s="81"/>
    </row>
    <row r="727" spans="1:4" ht="12.75">
      <c r="A727" s="82"/>
      <c r="D727" s="81"/>
    </row>
    <row r="728" spans="1:4" ht="12.75">
      <c r="A728" s="82"/>
      <c r="D728" s="81"/>
    </row>
    <row r="729" spans="1:4" ht="12.75">
      <c r="A729" s="82"/>
      <c r="D729" s="81"/>
    </row>
    <row r="730" spans="1:4" ht="12.75">
      <c r="A730" s="82"/>
      <c r="D730" s="81"/>
    </row>
    <row r="731" spans="1:4" ht="12.75">
      <c r="A731" s="82"/>
      <c r="D731" s="81"/>
    </row>
    <row r="732" spans="1:4" ht="12.75">
      <c r="A732" s="82"/>
      <c r="D732" s="81"/>
    </row>
    <row r="733" spans="1:4" ht="12.75">
      <c r="A733" s="82"/>
      <c r="D733" s="81"/>
    </row>
    <row r="734" spans="1:4" ht="12.75">
      <c r="A734" s="82"/>
      <c r="D734" s="81"/>
    </row>
    <row r="735" spans="1:4" ht="12.75">
      <c r="A735" s="82"/>
      <c r="D735" s="81"/>
    </row>
    <row r="736" spans="1:4" ht="12.75">
      <c r="A736" s="82"/>
      <c r="D736" s="81"/>
    </row>
    <row r="737" spans="1:4" ht="12.75">
      <c r="A737" s="82"/>
      <c r="D737" s="81"/>
    </row>
    <row r="738" spans="1:4" ht="12.75">
      <c r="A738" s="82"/>
      <c r="D738" s="81"/>
    </row>
    <row r="739" spans="1:4" ht="12.75">
      <c r="A739" s="82"/>
      <c r="D739" s="81"/>
    </row>
    <row r="740" spans="1:4" ht="12.75">
      <c r="A740" s="82"/>
      <c r="D740" s="81"/>
    </row>
    <row r="741" spans="1:4" ht="12.75">
      <c r="A741" s="82"/>
      <c r="D741" s="81"/>
    </row>
    <row r="742" spans="1:4" ht="12.75">
      <c r="A742" s="82"/>
      <c r="D742" s="81"/>
    </row>
    <row r="743" spans="1:4" ht="12.75">
      <c r="A743" s="82"/>
      <c r="D743" s="81"/>
    </row>
    <row r="744" spans="1:4" ht="12.75">
      <c r="A744" s="82"/>
      <c r="D744" s="81"/>
    </row>
    <row r="745" spans="1:4" ht="12.75">
      <c r="A745" s="82"/>
      <c r="D745" s="81"/>
    </row>
    <row r="746" spans="1:4" ht="12.75">
      <c r="A746" s="82"/>
      <c r="D746" s="81"/>
    </row>
    <row r="747" spans="1:4" ht="12.75">
      <c r="A747" s="82"/>
      <c r="D747" s="81"/>
    </row>
    <row r="748" spans="1:4" ht="12.75">
      <c r="A748" s="82"/>
      <c r="D748" s="81"/>
    </row>
    <row r="749" spans="1:4" ht="12.75">
      <c r="A749" s="82"/>
      <c r="D749" s="81"/>
    </row>
    <row r="750" spans="1:4" ht="12.75">
      <c r="A750" s="82"/>
      <c r="D750" s="81"/>
    </row>
    <row r="751" spans="1:4" ht="12.75">
      <c r="A751" s="82"/>
      <c r="D751" s="81"/>
    </row>
    <row r="752" ht="12.75">
      <c r="A752" s="80"/>
    </row>
    <row r="753" ht="12.75">
      <c r="A753" s="80"/>
    </row>
    <row r="754" ht="12.75">
      <c r="A754" s="80"/>
    </row>
    <row r="755" ht="12.75">
      <c r="A755" s="80"/>
    </row>
    <row r="756" ht="12.75">
      <c r="A756" s="80"/>
    </row>
    <row r="757" ht="12.75">
      <c r="A757" s="80"/>
    </row>
    <row r="758" ht="12.75">
      <c r="A758" s="80"/>
    </row>
    <row r="759" ht="12.75">
      <c r="A759" s="80"/>
    </row>
    <row r="760" ht="12.75">
      <c r="A760" s="80"/>
    </row>
    <row r="761" ht="12.75">
      <c r="A761" s="80"/>
    </row>
    <row r="762" ht="12.75">
      <c r="A762" s="80"/>
    </row>
    <row r="763" ht="12.75">
      <c r="A763" s="80"/>
    </row>
    <row r="764" ht="12.75">
      <c r="A764" s="80"/>
    </row>
    <row r="765" ht="12.75">
      <c r="A765" s="80"/>
    </row>
    <row r="766" ht="12.75">
      <c r="A766" s="80"/>
    </row>
    <row r="767" ht="12.75">
      <c r="A767" s="80"/>
    </row>
    <row r="768" ht="12.75">
      <c r="A768" s="80"/>
    </row>
    <row r="769" ht="12.75">
      <c r="A769" s="80"/>
    </row>
    <row r="770" ht="12.75">
      <c r="A770" s="80"/>
    </row>
    <row r="771" ht="12.75">
      <c r="A771" s="80"/>
    </row>
    <row r="772" ht="12.75">
      <c r="A772" s="80"/>
    </row>
    <row r="773" ht="12.75">
      <c r="A773" s="80"/>
    </row>
    <row r="774" ht="12.75">
      <c r="A774" s="80"/>
    </row>
    <row r="775" ht="12.75">
      <c r="A775" s="80"/>
    </row>
    <row r="776" ht="12.75">
      <c r="A776" s="80"/>
    </row>
    <row r="777" ht="12.75">
      <c r="A777" s="80"/>
    </row>
    <row r="778" ht="12.75">
      <c r="A778" s="80"/>
    </row>
    <row r="779" ht="12.75">
      <c r="A779" s="80"/>
    </row>
    <row r="780" ht="12.75">
      <c r="A780" s="80"/>
    </row>
    <row r="781" ht="12.75">
      <c r="A781" s="80"/>
    </row>
    <row r="782" ht="12.75">
      <c r="A782" s="80"/>
    </row>
    <row r="783" ht="12.75">
      <c r="A783" s="80"/>
    </row>
    <row r="784" ht="12.75">
      <c r="A784" s="80"/>
    </row>
    <row r="785" ht="12.75">
      <c r="A785" s="80"/>
    </row>
    <row r="786" ht="12.75">
      <c r="A786" s="80"/>
    </row>
    <row r="787" ht="12.75">
      <c r="A787" s="80"/>
    </row>
    <row r="788" ht="12.75">
      <c r="A788" s="80"/>
    </row>
    <row r="789" ht="12.75">
      <c r="A789" s="80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ht="12.75">
      <c r="A843" s="80"/>
    </row>
    <row r="844" ht="12.75">
      <c r="A844" s="80"/>
    </row>
    <row r="845" ht="12.75">
      <c r="A845" s="80"/>
    </row>
    <row r="846" spans="1:5" ht="12.75">
      <c r="A846" s="82"/>
      <c r="D846" s="81"/>
      <c r="E846" s="81"/>
    </row>
    <row r="847" ht="12.75">
      <c r="A847" s="80"/>
    </row>
    <row r="848" ht="12.75">
      <c r="A848" s="80"/>
    </row>
    <row r="849" ht="12.75">
      <c r="A849" s="80"/>
    </row>
    <row r="850" ht="12.75">
      <c r="A850" s="80"/>
    </row>
    <row r="851" ht="12.75">
      <c r="A851" s="80"/>
    </row>
    <row r="852" spans="1:5" ht="12.75">
      <c r="A852" s="82"/>
      <c r="D852" s="81"/>
      <c r="E852" s="81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ht="12.75">
      <c r="A900" s="80"/>
    </row>
    <row r="901" ht="12.75">
      <c r="A901" s="80"/>
    </row>
    <row r="902" ht="12.75">
      <c r="A902" s="80"/>
    </row>
    <row r="903" ht="12.75">
      <c r="A903" s="80"/>
    </row>
    <row r="904" ht="12.75">
      <c r="A904" s="80"/>
    </row>
    <row r="905" spans="1:5" ht="12.75">
      <c r="A905" s="82"/>
      <c r="D905" s="81"/>
      <c r="E905" s="81"/>
    </row>
    <row r="906" spans="1:5" ht="12.75">
      <c r="A906" s="82"/>
      <c r="D906" s="81"/>
      <c r="E906" s="81"/>
    </row>
    <row r="907" spans="1:5" ht="12.75">
      <c r="A907" s="82"/>
      <c r="D907" s="81"/>
      <c r="E907" s="81"/>
    </row>
    <row r="908" ht="12.75">
      <c r="A908" s="80"/>
    </row>
    <row r="909" ht="12.75">
      <c r="A909" s="80"/>
    </row>
    <row r="910" ht="12.75">
      <c r="A910" s="80"/>
    </row>
    <row r="911" ht="12.75">
      <c r="A911" s="80"/>
    </row>
    <row r="912" ht="12.75">
      <c r="A912" s="80"/>
    </row>
    <row r="913" ht="12.75">
      <c r="A913" s="80"/>
    </row>
    <row r="914" ht="12.75">
      <c r="A914" s="80"/>
    </row>
    <row r="915" ht="12.75">
      <c r="A915" s="80"/>
    </row>
    <row r="916" ht="12.75">
      <c r="A916" s="80"/>
    </row>
    <row r="917" ht="12.75">
      <c r="A917" s="80"/>
    </row>
    <row r="918" spans="1:4" ht="12.75">
      <c r="A918" s="86"/>
      <c r="D918" s="86"/>
    </row>
    <row r="919" ht="12.75">
      <c r="A919" s="80"/>
    </row>
    <row r="920" ht="12.75">
      <c r="A920" s="80"/>
    </row>
    <row r="921" ht="12.75">
      <c r="A921" s="80"/>
    </row>
    <row r="922" spans="7:10" s="80" customFormat="1" ht="12.75">
      <c r="G922" s="67"/>
      <c r="I922" s="67"/>
      <c r="J922" s="67"/>
    </row>
    <row r="923" spans="7:10" s="80" customFormat="1" ht="12.75">
      <c r="G923" s="67"/>
      <c r="I923" s="67"/>
      <c r="J923" s="67"/>
    </row>
    <row r="924" spans="7:10" s="80" customFormat="1" ht="12.75">
      <c r="G924" s="67"/>
      <c r="I924" s="67"/>
      <c r="J924" s="67"/>
    </row>
    <row r="925" spans="7:10" s="80" customFormat="1" ht="12.75">
      <c r="G925" s="67"/>
      <c r="I925" s="67"/>
      <c r="J925" s="67"/>
    </row>
    <row r="926" spans="7:10" s="80" customFormat="1" ht="12.75">
      <c r="G926" s="67"/>
      <c r="I926" s="67"/>
      <c r="J926" s="67"/>
    </row>
    <row r="927" spans="7:10" s="80" customFormat="1" ht="12.75">
      <c r="G927" s="67"/>
      <c r="I927" s="67"/>
      <c r="J927" s="67"/>
    </row>
    <row r="928" spans="7:10" s="80" customFormat="1" ht="12.75">
      <c r="G928" s="67"/>
      <c r="I928" s="67"/>
      <c r="J928" s="67"/>
    </row>
    <row r="929" spans="7:10" s="80" customFormat="1" ht="12.75">
      <c r="G929" s="67"/>
      <c r="I929" s="67"/>
      <c r="J929" s="67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">
    <mergeCell ref="B631:F631"/>
    <mergeCell ref="D7:L7"/>
    <mergeCell ref="E8:L8"/>
    <mergeCell ref="B9:L9"/>
    <mergeCell ref="B10:L10"/>
    <mergeCell ref="F1:L1"/>
    <mergeCell ref="F2:L2"/>
    <mergeCell ref="F3:L3"/>
    <mergeCell ref="G4:L4"/>
    <mergeCell ref="B11:G11"/>
    <mergeCell ref="G5:L5"/>
    <mergeCell ref="E6:L6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7"/>
  <sheetViews>
    <sheetView view="pageBreakPreview" zoomScaleSheetLayoutView="100" zoomScalePageLayoutView="0" workbookViewId="0" topLeftCell="A6">
      <selection activeCell="B31" sqref="B31"/>
    </sheetView>
  </sheetViews>
  <sheetFormatPr defaultColWidth="9.125" defaultRowHeight="12.75"/>
  <cols>
    <col min="1" max="1" width="3.125" style="73" customWidth="1"/>
    <col min="2" max="2" width="55.00390625" style="73" customWidth="1"/>
    <col min="3" max="3" width="7.625" style="73" customWidth="1"/>
    <col min="4" max="4" width="7.125" style="73" customWidth="1"/>
    <col min="5" max="5" width="12.875" style="73" customWidth="1"/>
    <col min="6" max="6" width="6.375" style="73" customWidth="1"/>
    <col min="7" max="7" width="13.125" style="113" customWidth="1"/>
    <col min="8" max="8" width="12.875" style="111" customWidth="1"/>
    <col min="9" max="9" width="15.125" style="111" customWidth="1"/>
    <col min="10" max="10" width="15.125" style="73" customWidth="1"/>
    <col min="11" max="11" width="13.50390625" style="64" customWidth="1"/>
    <col min="12" max="18" width="15.50390625" style="64" customWidth="1"/>
    <col min="19" max="19" width="14.50390625" style="73" customWidth="1"/>
    <col min="20" max="20" width="14.375" style="73" customWidth="1"/>
    <col min="21" max="16384" width="9.125" style="73" customWidth="1"/>
  </cols>
  <sheetData>
    <row r="1" spans="3:18" s="64" customFormat="1" ht="12" customHeight="1" hidden="1">
      <c r="C1" s="89"/>
      <c r="D1" s="89"/>
      <c r="E1" s="153" t="s">
        <v>358</v>
      </c>
      <c r="F1" s="153"/>
      <c r="G1" s="153"/>
      <c r="H1" s="153"/>
      <c r="I1" s="153"/>
      <c r="J1" s="153"/>
      <c r="K1" s="153"/>
      <c r="L1" s="153"/>
      <c r="M1" s="97"/>
      <c r="N1" s="97"/>
      <c r="O1" s="97"/>
      <c r="P1" s="97"/>
      <c r="Q1" s="97"/>
      <c r="R1" s="97"/>
    </row>
    <row r="2" spans="3:18" s="64" customFormat="1" ht="12" customHeight="1" hidden="1">
      <c r="C2" s="89"/>
      <c r="D2" s="89"/>
      <c r="E2" s="153" t="s">
        <v>1000</v>
      </c>
      <c r="F2" s="153"/>
      <c r="G2" s="153"/>
      <c r="H2" s="153"/>
      <c r="I2" s="153"/>
      <c r="J2" s="153"/>
      <c r="K2" s="153"/>
      <c r="L2" s="153"/>
      <c r="M2" s="97"/>
      <c r="N2" s="97"/>
      <c r="O2" s="97"/>
      <c r="P2" s="97"/>
      <c r="Q2" s="97"/>
      <c r="R2" s="97"/>
    </row>
    <row r="3" spans="3:18" s="64" customFormat="1" ht="12" customHeight="1" hidden="1">
      <c r="C3" s="89"/>
      <c r="D3" s="89"/>
      <c r="E3" s="153" t="s">
        <v>1001</v>
      </c>
      <c r="F3" s="153"/>
      <c r="G3" s="153"/>
      <c r="H3" s="153"/>
      <c r="I3" s="153"/>
      <c r="J3" s="153"/>
      <c r="K3" s="153"/>
      <c r="L3" s="153"/>
      <c r="M3" s="97"/>
      <c r="N3" s="97"/>
      <c r="O3" s="97"/>
      <c r="P3" s="97"/>
      <c r="Q3" s="97"/>
      <c r="R3" s="97"/>
    </row>
    <row r="4" spans="3:18" s="64" customFormat="1" ht="12" customHeight="1" hidden="1">
      <c r="C4" s="89"/>
      <c r="D4" s="89"/>
      <c r="E4" s="72" t="s">
        <v>1078</v>
      </c>
      <c r="F4" s="72"/>
      <c r="G4" s="154" t="s">
        <v>1092</v>
      </c>
      <c r="H4" s="154"/>
      <c r="I4" s="154"/>
      <c r="J4" s="154"/>
      <c r="K4" s="154"/>
      <c r="L4" s="154"/>
      <c r="M4" s="101"/>
      <c r="N4" s="101"/>
      <c r="O4" s="101"/>
      <c r="P4" s="101"/>
      <c r="Q4" s="101"/>
      <c r="R4" s="101"/>
    </row>
    <row r="5" spans="3:18" s="64" customFormat="1" ht="12" customHeight="1" hidden="1">
      <c r="C5" s="89"/>
      <c r="D5" s="89"/>
      <c r="E5" s="72"/>
      <c r="F5" s="72"/>
      <c r="G5" s="154" t="s">
        <v>1093</v>
      </c>
      <c r="H5" s="154"/>
      <c r="I5" s="154"/>
      <c r="J5" s="154"/>
      <c r="K5" s="154"/>
      <c r="L5" s="154"/>
      <c r="M5" s="101"/>
      <c r="N5" s="101"/>
      <c r="O5" s="101"/>
      <c r="P5" s="101"/>
      <c r="Q5" s="101"/>
      <c r="R5" s="101"/>
    </row>
    <row r="6" spans="3:18" s="64" customFormat="1" ht="12" customHeight="1">
      <c r="C6" s="89"/>
      <c r="D6" s="89"/>
      <c r="E6" s="72"/>
      <c r="F6" s="72"/>
      <c r="G6" s="106"/>
      <c r="H6" s="106"/>
      <c r="I6" s="106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2" customHeight="1">
      <c r="A7" s="97"/>
      <c r="B7" s="97"/>
      <c r="C7" s="87"/>
      <c r="D7" s="153" t="s">
        <v>1094</v>
      </c>
      <c r="E7" s="153"/>
      <c r="F7" s="153"/>
      <c r="G7" s="153"/>
      <c r="H7" s="153"/>
      <c r="I7" s="153"/>
      <c r="J7" s="153"/>
      <c r="K7" s="153"/>
      <c r="L7" s="153"/>
      <c r="M7" s="97"/>
      <c r="N7" s="97"/>
      <c r="O7" s="97"/>
      <c r="P7" s="97"/>
      <c r="Q7" s="97"/>
      <c r="R7" s="97"/>
    </row>
    <row r="8" spans="1:18" ht="12" customHeight="1">
      <c r="A8" s="97"/>
      <c r="B8" s="97"/>
      <c r="C8" s="153" t="s">
        <v>1056</v>
      </c>
      <c r="D8" s="153"/>
      <c r="E8" s="153"/>
      <c r="F8" s="153"/>
      <c r="G8" s="153"/>
      <c r="H8" s="153"/>
      <c r="I8" s="153"/>
      <c r="J8" s="153"/>
      <c r="K8" s="153"/>
      <c r="L8" s="153"/>
      <c r="M8" s="97"/>
      <c r="N8" s="97"/>
      <c r="O8" s="97"/>
      <c r="P8" s="97"/>
      <c r="Q8" s="97"/>
      <c r="R8" s="97"/>
    </row>
    <row r="9" spans="1:18" ht="12" customHeight="1">
      <c r="A9" s="97"/>
      <c r="B9" s="97"/>
      <c r="C9" s="97"/>
      <c r="D9" s="153" t="s">
        <v>1095</v>
      </c>
      <c r="E9" s="153"/>
      <c r="F9" s="153"/>
      <c r="G9" s="153"/>
      <c r="H9" s="153"/>
      <c r="I9" s="153"/>
      <c r="J9" s="153"/>
      <c r="K9" s="153"/>
      <c r="L9" s="153"/>
      <c r="M9" s="97"/>
      <c r="N9" s="97"/>
      <c r="O9" s="97"/>
      <c r="P9" s="97"/>
      <c r="Q9" s="97"/>
      <c r="R9" s="97"/>
    </row>
    <row r="10" spans="1:18" ht="14.25" customHeight="1">
      <c r="A10" s="97"/>
      <c r="B10" s="97"/>
      <c r="C10" s="155" t="s">
        <v>1096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00"/>
      <c r="N10" s="100"/>
      <c r="O10" s="100"/>
      <c r="P10" s="100"/>
      <c r="Q10" s="100"/>
      <c r="R10" s="100"/>
    </row>
    <row r="11" spans="1:18" s="64" customFormat="1" ht="13.5">
      <c r="A11" s="97"/>
      <c r="B11" s="97"/>
      <c r="C11" s="66"/>
      <c r="D11" s="66"/>
      <c r="E11" s="97"/>
      <c r="F11" s="97"/>
      <c r="G11" s="107"/>
      <c r="H11" s="161"/>
      <c r="I11" s="161"/>
      <c r="J11" s="161"/>
      <c r="K11" s="161"/>
      <c r="L11" s="161"/>
      <c r="M11" s="102"/>
      <c r="N11" s="102"/>
      <c r="O11" s="102"/>
      <c r="P11" s="102"/>
      <c r="Q11" s="102"/>
      <c r="R11" s="102"/>
    </row>
    <row r="12" spans="2:10" ht="18.75" customHeight="1">
      <c r="B12" s="162" t="s">
        <v>1091</v>
      </c>
      <c r="C12" s="162"/>
      <c r="D12" s="162"/>
      <c r="E12" s="162"/>
      <c r="F12" s="162"/>
      <c r="G12" s="162"/>
      <c r="H12" s="162"/>
      <c r="I12" s="162"/>
      <c r="J12" s="98"/>
    </row>
    <row r="13" spans="1:10" ht="18">
      <c r="A13" s="74"/>
      <c r="B13" s="160" t="s">
        <v>966</v>
      </c>
      <c r="C13" s="160"/>
      <c r="D13" s="160"/>
      <c r="E13" s="160"/>
      <c r="F13" s="160"/>
      <c r="G13" s="160"/>
      <c r="H13" s="160"/>
      <c r="I13" s="160"/>
      <c r="J13" s="99"/>
    </row>
    <row r="14" spans="2:18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108" t="s">
        <v>1047</v>
      </c>
      <c r="H14" s="108" t="s">
        <v>1048</v>
      </c>
      <c r="I14" s="108" t="s">
        <v>1049</v>
      </c>
      <c r="J14" s="63" t="s">
        <v>1046</v>
      </c>
      <c r="K14" s="63" t="s">
        <v>1051</v>
      </c>
      <c r="L14" s="63" t="s">
        <v>1050</v>
      </c>
      <c r="M14" s="63" t="s">
        <v>1046</v>
      </c>
      <c r="N14" s="63" t="s">
        <v>1051</v>
      </c>
      <c r="O14" s="63" t="s">
        <v>1050</v>
      </c>
      <c r="P14" s="92"/>
      <c r="Q14" s="92"/>
      <c r="R14" s="92"/>
    </row>
    <row r="15" spans="2:18" ht="12.75">
      <c r="B15" s="75" t="s">
        <v>401</v>
      </c>
      <c r="C15" s="75" t="s">
        <v>403</v>
      </c>
      <c r="D15" s="75" t="s">
        <v>404</v>
      </c>
      <c r="E15" s="75" t="s">
        <v>405</v>
      </c>
      <c r="F15" s="75" t="s">
        <v>406</v>
      </c>
      <c r="G15" s="109"/>
      <c r="H15" s="109" t="s">
        <v>56</v>
      </c>
      <c r="I15" s="109" t="s">
        <v>80</v>
      </c>
      <c r="J15" s="75"/>
      <c r="K15" s="75" t="s">
        <v>392</v>
      </c>
      <c r="L15" s="75" t="s">
        <v>628</v>
      </c>
      <c r="M15" s="75"/>
      <c r="N15" s="75" t="s">
        <v>392</v>
      </c>
      <c r="O15" s="75" t="s">
        <v>628</v>
      </c>
      <c r="P15" s="93"/>
      <c r="Q15" s="93"/>
      <c r="R15" s="93"/>
    </row>
    <row r="16" spans="2:18" ht="12.75">
      <c r="B16" s="88" t="s">
        <v>949</v>
      </c>
      <c r="C16" s="77" t="s">
        <v>637</v>
      </c>
      <c r="D16" s="78"/>
      <c r="E16" s="78"/>
      <c r="F16" s="77"/>
      <c r="G16" s="103">
        <f>G17+G22+G35+G56+G60+G81+G85+G89</f>
        <v>29924502.77</v>
      </c>
      <c r="H16" s="103">
        <f>H17+H22+H35+H56+H60+H81+H85+H89</f>
        <v>14190250.23</v>
      </c>
      <c r="I16" s="104">
        <f aca="true" t="shared" si="0" ref="I16:I79">G16+H16</f>
        <v>44114753</v>
      </c>
      <c r="J16" s="79">
        <f>J17+J22+J35+J56+J60+J81+J85+J89</f>
        <v>30629135</v>
      </c>
      <c r="K16" s="79">
        <f>K17+K22+K35+K56+K60+K81+K85+K89</f>
        <v>5735719</v>
      </c>
      <c r="L16" s="71">
        <f aca="true" t="shared" si="1" ref="L16:L79">J16+K16</f>
        <v>36364854</v>
      </c>
      <c r="M16" s="79">
        <f>M17+M22+M35+M56+M60+M81+M85+M89</f>
        <v>0</v>
      </c>
      <c r="N16" s="79">
        <f>N17+N22+N35+N56+N60+N81+N85+N89</f>
        <v>36370054</v>
      </c>
      <c r="O16" s="71">
        <f aca="true" t="shared" si="2" ref="O16:O79">M16+N16</f>
        <v>36370054</v>
      </c>
      <c r="P16" s="95"/>
      <c r="Q16" s="95"/>
      <c r="R16" s="95"/>
    </row>
    <row r="17" spans="2:18" ht="24">
      <c r="B17" s="88" t="s">
        <v>410</v>
      </c>
      <c r="C17" s="77" t="s">
        <v>637</v>
      </c>
      <c r="D17" s="78" t="s">
        <v>638</v>
      </c>
      <c r="E17" s="78"/>
      <c r="F17" s="77"/>
      <c r="G17" s="103">
        <f aca="true" t="shared" si="3" ref="G17:N20">G18</f>
        <v>1349700</v>
      </c>
      <c r="H17" s="103">
        <f t="shared" si="3"/>
        <v>53936</v>
      </c>
      <c r="I17" s="104">
        <f t="shared" si="0"/>
        <v>1403636</v>
      </c>
      <c r="J17" s="79">
        <f t="shared" si="3"/>
        <v>1349700</v>
      </c>
      <c r="K17" s="79">
        <f t="shared" si="3"/>
        <v>53936</v>
      </c>
      <c r="L17" s="71">
        <f t="shared" si="1"/>
        <v>1403636</v>
      </c>
      <c r="M17" s="79">
        <f t="shared" si="3"/>
        <v>0</v>
      </c>
      <c r="N17" s="79">
        <f t="shared" si="3"/>
        <v>1403636</v>
      </c>
      <c r="O17" s="71">
        <f t="shared" si="2"/>
        <v>1403636</v>
      </c>
      <c r="P17" s="95"/>
      <c r="Q17" s="95"/>
      <c r="R17" s="95"/>
    </row>
    <row r="18" spans="2:18" ht="12.75">
      <c r="B18" s="88" t="s">
        <v>807</v>
      </c>
      <c r="C18" s="77" t="s">
        <v>637</v>
      </c>
      <c r="D18" s="78" t="s">
        <v>638</v>
      </c>
      <c r="E18" s="78" t="s">
        <v>783</v>
      </c>
      <c r="F18" s="77"/>
      <c r="G18" s="103">
        <f t="shared" si="3"/>
        <v>1349700</v>
      </c>
      <c r="H18" s="103">
        <f t="shared" si="3"/>
        <v>53936</v>
      </c>
      <c r="I18" s="104">
        <f t="shared" si="0"/>
        <v>1403636</v>
      </c>
      <c r="J18" s="79">
        <f t="shared" si="3"/>
        <v>1349700</v>
      </c>
      <c r="K18" s="79">
        <f t="shared" si="3"/>
        <v>53936</v>
      </c>
      <c r="L18" s="71">
        <f t="shared" si="1"/>
        <v>1403636</v>
      </c>
      <c r="M18" s="79">
        <f t="shared" si="3"/>
        <v>0</v>
      </c>
      <c r="N18" s="79">
        <f t="shared" si="3"/>
        <v>1403636</v>
      </c>
      <c r="O18" s="71">
        <f t="shared" si="2"/>
        <v>1403636</v>
      </c>
      <c r="P18" s="95"/>
      <c r="Q18" s="95"/>
      <c r="R18" s="95"/>
    </row>
    <row r="19" spans="2:18" ht="24">
      <c r="B19" s="88" t="s">
        <v>808</v>
      </c>
      <c r="C19" s="77" t="s">
        <v>637</v>
      </c>
      <c r="D19" s="78" t="s">
        <v>638</v>
      </c>
      <c r="E19" s="78" t="s">
        <v>782</v>
      </c>
      <c r="F19" s="77"/>
      <c r="G19" s="103">
        <f t="shared" si="3"/>
        <v>1349700</v>
      </c>
      <c r="H19" s="103">
        <f t="shared" si="3"/>
        <v>53936</v>
      </c>
      <c r="I19" s="104">
        <f t="shared" si="0"/>
        <v>1403636</v>
      </c>
      <c r="J19" s="79">
        <f t="shared" si="3"/>
        <v>1349700</v>
      </c>
      <c r="K19" s="79">
        <f t="shared" si="3"/>
        <v>53936</v>
      </c>
      <c r="L19" s="71">
        <f t="shared" si="1"/>
        <v>1403636</v>
      </c>
      <c r="M19" s="79">
        <f t="shared" si="3"/>
        <v>0</v>
      </c>
      <c r="N19" s="79">
        <f t="shared" si="3"/>
        <v>1403636</v>
      </c>
      <c r="O19" s="71">
        <f t="shared" si="2"/>
        <v>1403636</v>
      </c>
      <c r="P19" s="95"/>
      <c r="Q19" s="95"/>
      <c r="R19" s="95"/>
    </row>
    <row r="20" spans="2:18" ht="12.75">
      <c r="B20" s="88" t="s">
        <v>621</v>
      </c>
      <c r="C20" s="77" t="s">
        <v>637</v>
      </c>
      <c r="D20" s="78" t="s">
        <v>638</v>
      </c>
      <c r="E20" s="78" t="s">
        <v>657</v>
      </c>
      <c r="F20" s="77"/>
      <c r="G20" s="103">
        <f t="shared" si="3"/>
        <v>1349700</v>
      </c>
      <c r="H20" s="103">
        <f t="shared" si="3"/>
        <v>53936</v>
      </c>
      <c r="I20" s="104">
        <f t="shared" si="0"/>
        <v>1403636</v>
      </c>
      <c r="J20" s="79">
        <f t="shared" si="3"/>
        <v>1349700</v>
      </c>
      <c r="K20" s="79">
        <f t="shared" si="3"/>
        <v>53936</v>
      </c>
      <c r="L20" s="71">
        <f t="shared" si="1"/>
        <v>1403636</v>
      </c>
      <c r="M20" s="79">
        <f t="shared" si="3"/>
        <v>0</v>
      </c>
      <c r="N20" s="79">
        <f t="shared" si="3"/>
        <v>1403636</v>
      </c>
      <c r="O20" s="71">
        <f t="shared" si="2"/>
        <v>1403636</v>
      </c>
      <c r="P20" s="95"/>
      <c r="Q20" s="95"/>
      <c r="R20" s="95"/>
    </row>
    <row r="21" spans="2:18" ht="36">
      <c r="B21" s="88" t="s">
        <v>765</v>
      </c>
      <c r="C21" s="77" t="s">
        <v>637</v>
      </c>
      <c r="D21" s="78" t="s">
        <v>638</v>
      </c>
      <c r="E21" s="78" t="s">
        <v>657</v>
      </c>
      <c r="F21" s="77" t="s">
        <v>733</v>
      </c>
      <c r="G21" s="103">
        <v>1349700</v>
      </c>
      <c r="H21" s="104">
        <f>1403636-1349700</f>
        <v>53936</v>
      </c>
      <c r="I21" s="104">
        <f t="shared" si="0"/>
        <v>1403636</v>
      </c>
      <c r="J21" s="79">
        <v>1349700</v>
      </c>
      <c r="K21" s="71">
        <f>1403636-1349700</f>
        <v>53936</v>
      </c>
      <c r="L21" s="71">
        <f t="shared" si="1"/>
        <v>1403636</v>
      </c>
      <c r="M21" s="79">
        <v>0</v>
      </c>
      <c r="N21" s="71">
        <v>1403636</v>
      </c>
      <c r="O21" s="71">
        <f t="shared" si="2"/>
        <v>1403636</v>
      </c>
      <c r="P21" s="95"/>
      <c r="Q21" s="95"/>
      <c r="R21" s="95"/>
    </row>
    <row r="22" spans="2:18" ht="36">
      <c r="B22" s="88" t="s">
        <v>416</v>
      </c>
      <c r="C22" s="77" t="s">
        <v>637</v>
      </c>
      <c r="D22" s="78" t="s">
        <v>639</v>
      </c>
      <c r="E22" s="78"/>
      <c r="F22" s="77"/>
      <c r="G22" s="103">
        <f>G23</f>
        <v>1945100</v>
      </c>
      <c r="H22" s="103">
        <f>H23</f>
        <v>-379787</v>
      </c>
      <c r="I22" s="104">
        <f t="shared" si="0"/>
        <v>1565313</v>
      </c>
      <c r="J22" s="79">
        <f>J23</f>
        <v>1945100</v>
      </c>
      <c r="K22" s="79">
        <f>K23</f>
        <v>-841237</v>
      </c>
      <c r="L22" s="71">
        <f t="shared" si="1"/>
        <v>1103863</v>
      </c>
      <c r="M22" s="79">
        <f>M23</f>
        <v>0</v>
      </c>
      <c r="N22" s="79">
        <f>N23</f>
        <v>1103863</v>
      </c>
      <c r="O22" s="71">
        <f t="shared" si="2"/>
        <v>1103863</v>
      </c>
      <c r="P22" s="95"/>
      <c r="Q22" s="95"/>
      <c r="R22" s="95"/>
    </row>
    <row r="23" spans="2:18" ht="12.75">
      <c r="B23" s="88" t="s">
        <v>807</v>
      </c>
      <c r="C23" s="77" t="s">
        <v>637</v>
      </c>
      <c r="D23" s="78" t="s">
        <v>639</v>
      </c>
      <c r="E23" s="78" t="s">
        <v>783</v>
      </c>
      <c r="F23" s="77"/>
      <c r="G23" s="103">
        <f>G24</f>
        <v>1945100</v>
      </c>
      <c r="H23" s="103">
        <f>H24</f>
        <v>-379787</v>
      </c>
      <c r="I23" s="104">
        <f t="shared" si="0"/>
        <v>1565313</v>
      </c>
      <c r="J23" s="79">
        <f>J24</f>
        <v>1945100</v>
      </c>
      <c r="K23" s="79">
        <f>K24</f>
        <v>-841237</v>
      </c>
      <c r="L23" s="71">
        <f t="shared" si="1"/>
        <v>1103863</v>
      </c>
      <c r="M23" s="79">
        <f>M24</f>
        <v>0</v>
      </c>
      <c r="N23" s="79">
        <f>N24</f>
        <v>1103863</v>
      </c>
      <c r="O23" s="71">
        <f t="shared" si="2"/>
        <v>1103863</v>
      </c>
      <c r="P23" s="95"/>
      <c r="Q23" s="95"/>
      <c r="R23" s="95"/>
    </row>
    <row r="24" spans="2:18" ht="12.75">
      <c r="B24" s="88" t="s">
        <v>1064</v>
      </c>
      <c r="C24" s="77" t="s">
        <v>637</v>
      </c>
      <c r="D24" s="78" t="s">
        <v>639</v>
      </c>
      <c r="E24" s="78" t="s">
        <v>784</v>
      </c>
      <c r="F24" s="77"/>
      <c r="G24" s="103">
        <f>G25+G31+G33</f>
        <v>1945100</v>
      </c>
      <c r="H24" s="103">
        <f>H25+H31+H33</f>
        <v>-379787</v>
      </c>
      <c r="I24" s="104">
        <f t="shared" si="0"/>
        <v>1565313</v>
      </c>
      <c r="J24" s="79">
        <f>J25+J31+J33</f>
        <v>1945100</v>
      </c>
      <c r="K24" s="79">
        <f>K25+K31+K33</f>
        <v>-841237</v>
      </c>
      <c r="L24" s="71">
        <f t="shared" si="1"/>
        <v>1103863</v>
      </c>
      <c r="M24" s="79">
        <f>M25+M31+M33</f>
        <v>0</v>
      </c>
      <c r="N24" s="79">
        <f>N25+N31+N33</f>
        <v>1103863</v>
      </c>
      <c r="O24" s="71">
        <f t="shared" si="2"/>
        <v>1103863</v>
      </c>
      <c r="P24" s="95"/>
      <c r="Q24" s="95"/>
      <c r="R24" s="95"/>
    </row>
    <row r="25" spans="2:18" ht="12.75">
      <c r="B25" s="88" t="s">
        <v>810</v>
      </c>
      <c r="C25" s="77" t="s">
        <v>637</v>
      </c>
      <c r="D25" s="78" t="s">
        <v>639</v>
      </c>
      <c r="E25" s="78" t="s">
        <v>731</v>
      </c>
      <c r="F25" s="77"/>
      <c r="G25" s="103">
        <f>G28+G26</f>
        <v>669100</v>
      </c>
      <c r="H25" s="103">
        <f>H28+H26</f>
        <v>782213</v>
      </c>
      <c r="I25" s="104">
        <f t="shared" si="0"/>
        <v>1451313</v>
      </c>
      <c r="J25" s="79">
        <f>J28+J26</f>
        <v>669100</v>
      </c>
      <c r="K25" s="79">
        <f>K28+K26</f>
        <v>434763</v>
      </c>
      <c r="L25" s="71">
        <f t="shared" si="1"/>
        <v>1103863</v>
      </c>
      <c r="M25" s="79">
        <f>M28+M26</f>
        <v>0</v>
      </c>
      <c r="N25" s="79">
        <f>N28+N26</f>
        <v>1103863</v>
      </c>
      <c r="O25" s="71">
        <f t="shared" si="2"/>
        <v>1103863</v>
      </c>
      <c r="P25" s="95"/>
      <c r="Q25" s="95"/>
      <c r="R25" s="95"/>
    </row>
    <row r="26" spans="2:18" ht="24">
      <c r="B26" s="88" t="s">
        <v>1121</v>
      </c>
      <c r="C26" s="77" t="s">
        <v>637</v>
      </c>
      <c r="D26" s="78" t="s">
        <v>639</v>
      </c>
      <c r="E26" s="78" t="s">
        <v>1098</v>
      </c>
      <c r="F26" s="77"/>
      <c r="G26" s="103">
        <f>G27</f>
        <v>0</v>
      </c>
      <c r="H26" s="103">
        <f>H27</f>
        <v>458141</v>
      </c>
      <c r="I26" s="104">
        <f t="shared" si="0"/>
        <v>458141</v>
      </c>
      <c r="J26" s="79">
        <f>J27</f>
        <v>0</v>
      </c>
      <c r="K26" s="79">
        <f>K27</f>
        <v>458141</v>
      </c>
      <c r="L26" s="71">
        <f t="shared" si="1"/>
        <v>458141</v>
      </c>
      <c r="M26" s="79">
        <f>M27</f>
        <v>0</v>
      </c>
      <c r="N26" s="79">
        <f>N27</f>
        <v>458141</v>
      </c>
      <c r="O26" s="71">
        <f t="shared" si="2"/>
        <v>458141</v>
      </c>
      <c r="P26" s="95"/>
      <c r="Q26" s="95"/>
      <c r="R26" s="95"/>
    </row>
    <row r="27" spans="2:18" ht="36">
      <c r="B27" s="88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103">
        <v>0</v>
      </c>
      <c r="H27" s="104">
        <v>458141</v>
      </c>
      <c r="I27" s="104">
        <f t="shared" si="0"/>
        <v>458141</v>
      </c>
      <c r="J27" s="79"/>
      <c r="K27" s="71">
        <v>458141</v>
      </c>
      <c r="L27" s="71">
        <f t="shared" si="1"/>
        <v>458141</v>
      </c>
      <c r="M27" s="79"/>
      <c r="N27" s="71">
        <v>458141</v>
      </c>
      <c r="O27" s="71">
        <f t="shared" si="2"/>
        <v>458141</v>
      </c>
      <c r="P27" s="95"/>
      <c r="Q27" s="95"/>
      <c r="R27" s="95"/>
    </row>
    <row r="28" spans="2:18" ht="12.75">
      <c r="B28" s="88" t="s">
        <v>812</v>
      </c>
      <c r="C28" s="77" t="s">
        <v>637</v>
      </c>
      <c r="D28" s="78" t="s">
        <v>639</v>
      </c>
      <c r="E28" s="78" t="s">
        <v>652</v>
      </c>
      <c r="F28" s="77"/>
      <c r="G28" s="103">
        <f>G29+G30</f>
        <v>669100</v>
      </c>
      <c r="H28" s="103">
        <f>H29+H30</f>
        <v>324072</v>
      </c>
      <c r="I28" s="104">
        <f t="shared" si="0"/>
        <v>993172</v>
      </c>
      <c r="J28" s="79">
        <f>J29+J30</f>
        <v>669100</v>
      </c>
      <c r="K28" s="79">
        <f>K29+K30</f>
        <v>-23378</v>
      </c>
      <c r="L28" s="71">
        <f t="shared" si="1"/>
        <v>645722</v>
      </c>
      <c r="M28" s="79">
        <f>M29+M30</f>
        <v>0</v>
      </c>
      <c r="N28" s="79">
        <f>N29+N30</f>
        <v>645722</v>
      </c>
      <c r="O28" s="71">
        <f t="shared" si="2"/>
        <v>645722</v>
      </c>
      <c r="P28" s="95"/>
      <c r="Q28" s="95"/>
      <c r="R28" s="95"/>
    </row>
    <row r="29" spans="2:18" ht="36">
      <c r="B29" s="88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103">
        <v>495000</v>
      </c>
      <c r="H29" s="104">
        <f>765322-495000</f>
        <v>270322</v>
      </c>
      <c r="I29" s="104">
        <f t="shared" si="0"/>
        <v>765322</v>
      </c>
      <c r="J29" s="79">
        <v>495000</v>
      </c>
      <c r="K29" s="71">
        <v>150722</v>
      </c>
      <c r="L29" s="71">
        <f t="shared" si="1"/>
        <v>645722</v>
      </c>
      <c r="M29" s="79">
        <v>0</v>
      </c>
      <c r="N29" s="71">
        <v>645722</v>
      </c>
      <c r="O29" s="71">
        <f t="shared" si="2"/>
        <v>645722</v>
      </c>
      <c r="P29" s="95"/>
      <c r="Q29" s="95"/>
      <c r="R29" s="95"/>
    </row>
    <row r="30" spans="2:18" ht="24">
      <c r="B30" s="88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103">
        <v>174100</v>
      </c>
      <c r="H30" s="104">
        <f>227850-174100</f>
        <v>53750</v>
      </c>
      <c r="I30" s="104">
        <f t="shared" si="0"/>
        <v>227850</v>
      </c>
      <c r="J30" s="79">
        <v>174100</v>
      </c>
      <c r="K30" s="71">
        <v>-174100</v>
      </c>
      <c r="L30" s="71">
        <f t="shared" si="1"/>
        <v>0</v>
      </c>
      <c r="M30" s="79">
        <v>0</v>
      </c>
      <c r="N30" s="71">
        <v>0</v>
      </c>
      <c r="O30" s="71">
        <f t="shared" si="2"/>
        <v>0</v>
      </c>
      <c r="P30" s="95"/>
      <c r="Q30" s="95"/>
      <c r="R30" s="95"/>
    </row>
    <row r="31" spans="2:18" ht="12.75">
      <c r="B31" s="88" t="s">
        <v>418</v>
      </c>
      <c r="C31" s="77" t="s">
        <v>637</v>
      </c>
      <c r="D31" s="78" t="s">
        <v>639</v>
      </c>
      <c r="E31" s="78" t="s">
        <v>650</v>
      </c>
      <c r="F31" s="77"/>
      <c r="G31" s="103">
        <f>G32</f>
        <v>1162000</v>
      </c>
      <c r="H31" s="103">
        <f>H32</f>
        <v>-1162000</v>
      </c>
      <c r="I31" s="104">
        <f t="shared" si="0"/>
        <v>0</v>
      </c>
      <c r="J31" s="79">
        <f>J32</f>
        <v>1162000</v>
      </c>
      <c r="K31" s="79">
        <f>K32</f>
        <v>-1162000</v>
      </c>
      <c r="L31" s="71">
        <f t="shared" si="1"/>
        <v>0</v>
      </c>
      <c r="M31" s="79">
        <f>M32</f>
        <v>0</v>
      </c>
      <c r="N31" s="79">
        <f>N32</f>
        <v>0</v>
      </c>
      <c r="O31" s="71">
        <f t="shared" si="2"/>
        <v>0</v>
      </c>
      <c r="P31" s="95"/>
      <c r="Q31" s="95"/>
      <c r="R31" s="95"/>
    </row>
    <row r="32" spans="2:18" ht="36">
      <c r="B32" s="88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103">
        <v>1162000</v>
      </c>
      <c r="H32" s="104">
        <v>-1162000</v>
      </c>
      <c r="I32" s="104">
        <f t="shared" si="0"/>
        <v>0</v>
      </c>
      <c r="J32" s="79">
        <v>1162000</v>
      </c>
      <c r="K32" s="71">
        <v>-1162000</v>
      </c>
      <c r="L32" s="71">
        <f t="shared" si="1"/>
        <v>0</v>
      </c>
      <c r="M32" s="79">
        <v>0</v>
      </c>
      <c r="N32" s="71"/>
      <c r="O32" s="71">
        <f t="shared" si="2"/>
        <v>0</v>
      </c>
      <c r="P32" s="95"/>
      <c r="Q32" s="95"/>
      <c r="R32" s="95"/>
    </row>
    <row r="33" spans="2:18" ht="12.75">
      <c r="B33" s="88" t="s">
        <v>420</v>
      </c>
      <c r="C33" s="77" t="s">
        <v>637</v>
      </c>
      <c r="D33" s="78" t="s">
        <v>639</v>
      </c>
      <c r="E33" s="78" t="s">
        <v>651</v>
      </c>
      <c r="F33" s="77"/>
      <c r="G33" s="103">
        <f>G34</f>
        <v>114000</v>
      </c>
      <c r="H33" s="103">
        <f>H34</f>
        <v>0</v>
      </c>
      <c r="I33" s="104">
        <f t="shared" si="0"/>
        <v>114000</v>
      </c>
      <c r="J33" s="79">
        <f>J34</f>
        <v>114000</v>
      </c>
      <c r="K33" s="79">
        <f>K34</f>
        <v>-114000</v>
      </c>
      <c r="L33" s="71">
        <f t="shared" si="1"/>
        <v>0</v>
      </c>
      <c r="M33" s="79">
        <f>M34</f>
        <v>0</v>
      </c>
      <c r="N33" s="79">
        <f>N34</f>
        <v>0</v>
      </c>
      <c r="O33" s="71">
        <f t="shared" si="2"/>
        <v>0</v>
      </c>
      <c r="P33" s="95"/>
      <c r="Q33" s="95"/>
      <c r="R33" s="95"/>
    </row>
    <row r="34" spans="2:18" ht="36">
      <c r="B34" s="88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103">
        <v>114000</v>
      </c>
      <c r="H34" s="104">
        <f>114000-114000</f>
        <v>0</v>
      </c>
      <c r="I34" s="104">
        <f t="shared" si="0"/>
        <v>114000</v>
      </c>
      <c r="J34" s="79">
        <v>114000</v>
      </c>
      <c r="K34" s="71">
        <v>-114000</v>
      </c>
      <c r="L34" s="71">
        <f t="shared" si="1"/>
        <v>0</v>
      </c>
      <c r="M34" s="79">
        <v>0</v>
      </c>
      <c r="N34" s="71">
        <v>0</v>
      </c>
      <c r="O34" s="71">
        <f t="shared" si="2"/>
        <v>0</v>
      </c>
      <c r="P34" s="95"/>
      <c r="Q34" s="95"/>
      <c r="R34" s="95"/>
    </row>
    <row r="35" spans="2:18" ht="36">
      <c r="B35" s="88" t="s">
        <v>422</v>
      </c>
      <c r="C35" s="77" t="s">
        <v>637</v>
      </c>
      <c r="D35" s="78" t="s">
        <v>640</v>
      </c>
      <c r="E35" s="78"/>
      <c r="F35" s="77"/>
      <c r="G35" s="103">
        <f>G36</f>
        <v>15969400</v>
      </c>
      <c r="H35" s="103">
        <f>H36</f>
        <v>-856875</v>
      </c>
      <c r="I35" s="104">
        <f t="shared" si="0"/>
        <v>15112525</v>
      </c>
      <c r="J35" s="79">
        <f>J36</f>
        <v>15969400</v>
      </c>
      <c r="K35" s="79">
        <f>K36</f>
        <v>-1349875</v>
      </c>
      <c r="L35" s="105">
        <f t="shared" si="1"/>
        <v>14619525</v>
      </c>
      <c r="M35" s="79">
        <f>M36</f>
        <v>0</v>
      </c>
      <c r="N35" s="79">
        <f>N36</f>
        <v>14619525</v>
      </c>
      <c r="O35" s="105">
        <f t="shared" si="2"/>
        <v>14619525</v>
      </c>
      <c r="P35" s="95"/>
      <c r="Q35" s="95"/>
      <c r="R35" s="95"/>
    </row>
    <row r="36" spans="2:18" ht="12.75">
      <c r="B36" s="88" t="s">
        <v>807</v>
      </c>
      <c r="C36" s="77" t="s">
        <v>637</v>
      </c>
      <c r="D36" s="78" t="s">
        <v>640</v>
      </c>
      <c r="E36" s="78" t="s">
        <v>783</v>
      </c>
      <c r="F36" s="77"/>
      <c r="G36" s="103">
        <f>G37+G42+G45+G40</f>
        <v>15969400</v>
      </c>
      <c r="H36" s="103">
        <f>H37+H42+H45+H40</f>
        <v>-856875</v>
      </c>
      <c r="I36" s="104">
        <f t="shared" si="0"/>
        <v>15112525</v>
      </c>
      <c r="J36" s="79">
        <f>J37+J42+J45+J40</f>
        <v>15969400</v>
      </c>
      <c r="K36" s="79">
        <f>K37+K42+K45+K40</f>
        <v>-1349875</v>
      </c>
      <c r="L36" s="105">
        <f t="shared" si="1"/>
        <v>14619525</v>
      </c>
      <c r="M36" s="79">
        <f>M37+M42+M45+M40</f>
        <v>0</v>
      </c>
      <c r="N36" s="79">
        <f>N37+N42+N45+N40</f>
        <v>14619525</v>
      </c>
      <c r="O36" s="105">
        <f t="shared" si="2"/>
        <v>14619525</v>
      </c>
      <c r="P36" s="95"/>
      <c r="Q36" s="95"/>
      <c r="R36" s="95"/>
    </row>
    <row r="37" spans="2:18" s="64" customFormat="1" ht="36">
      <c r="B37" s="88" t="s">
        <v>819</v>
      </c>
      <c r="C37" s="69" t="s">
        <v>637</v>
      </c>
      <c r="D37" s="70" t="s">
        <v>640</v>
      </c>
      <c r="E37" s="70" t="s">
        <v>653</v>
      </c>
      <c r="F37" s="69"/>
      <c r="G37" s="104">
        <f>G39+G38</f>
        <v>0</v>
      </c>
      <c r="H37" s="104">
        <f>H39+H38</f>
        <v>0</v>
      </c>
      <c r="I37" s="104">
        <f t="shared" si="0"/>
        <v>0</v>
      </c>
      <c r="J37" s="71">
        <f>J39+J38</f>
        <v>0</v>
      </c>
      <c r="K37" s="71">
        <f>K39+K38</f>
        <v>0</v>
      </c>
      <c r="L37" s="105">
        <f t="shared" si="1"/>
        <v>0</v>
      </c>
      <c r="M37" s="71">
        <f>M39+M38</f>
        <v>0</v>
      </c>
      <c r="N37" s="71">
        <f>N39+N38</f>
        <v>0</v>
      </c>
      <c r="O37" s="105">
        <f t="shared" si="2"/>
        <v>0</v>
      </c>
      <c r="P37" s="95"/>
      <c r="Q37" s="95"/>
      <c r="R37" s="95"/>
    </row>
    <row r="38" spans="2:18" s="64" customFormat="1" ht="36">
      <c r="B38" s="88" t="s">
        <v>765</v>
      </c>
      <c r="C38" s="69" t="s">
        <v>637</v>
      </c>
      <c r="D38" s="70" t="s">
        <v>640</v>
      </c>
      <c r="E38" s="70" t="s">
        <v>653</v>
      </c>
      <c r="F38" s="69" t="s">
        <v>733</v>
      </c>
      <c r="G38" s="104">
        <v>0</v>
      </c>
      <c r="H38" s="104"/>
      <c r="I38" s="104">
        <f t="shared" si="0"/>
        <v>0</v>
      </c>
      <c r="J38" s="71">
        <v>0</v>
      </c>
      <c r="K38" s="71"/>
      <c r="L38" s="105">
        <f t="shared" si="1"/>
        <v>0</v>
      </c>
      <c r="M38" s="71">
        <v>0</v>
      </c>
      <c r="N38" s="71"/>
      <c r="O38" s="105">
        <f t="shared" si="2"/>
        <v>0</v>
      </c>
      <c r="P38" s="95"/>
      <c r="Q38" s="95"/>
      <c r="R38" s="95"/>
    </row>
    <row r="39" spans="2:18" s="64" customFormat="1" ht="24">
      <c r="B39" s="88" t="s">
        <v>766</v>
      </c>
      <c r="C39" s="69" t="s">
        <v>637</v>
      </c>
      <c r="D39" s="70" t="s">
        <v>640</v>
      </c>
      <c r="E39" s="70" t="s">
        <v>653</v>
      </c>
      <c r="F39" s="69">
        <v>200</v>
      </c>
      <c r="G39" s="104">
        <v>0</v>
      </c>
      <c r="H39" s="104"/>
      <c r="I39" s="104">
        <f t="shared" si="0"/>
        <v>0</v>
      </c>
      <c r="J39" s="71">
        <v>0</v>
      </c>
      <c r="K39" s="71"/>
      <c r="L39" s="105">
        <f t="shared" si="1"/>
        <v>0</v>
      </c>
      <c r="M39" s="71">
        <v>0</v>
      </c>
      <c r="N39" s="71"/>
      <c r="O39" s="105">
        <f t="shared" si="2"/>
        <v>0</v>
      </c>
      <c r="P39" s="95"/>
      <c r="Q39" s="95"/>
      <c r="R39" s="95"/>
    </row>
    <row r="40" spans="2:18" ht="36">
      <c r="B40" s="88" t="s">
        <v>984</v>
      </c>
      <c r="C40" s="77" t="s">
        <v>637</v>
      </c>
      <c r="D40" s="78" t="s">
        <v>640</v>
      </c>
      <c r="E40" s="78" t="s">
        <v>699</v>
      </c>
      <c r="F40" s="77"/>
      <c r="G40" s="103">
        <f>G41</f>
        <v>76200</v>
      </c>
      <c r="H40" s="103">
        <f>H41</f>
        <v>2100</v>
      </c>
      <c r="I40" s="104">
        <f t="shared" si="0"/>
        <v>78300</v>
      </c>
      <c r="J40" s="79">
        <f>J41</f>
        <v>76200</v>
      </c>
      <c r="K40" s="79">
        <f>K41</f>
        <v>2100</v>
      </c>
      <c r="L40" s="105">
        <f t="shared" si="1"/>
        <v>78300</v>
      </c>
      <c r="M40" s="79">
        <f>M41</f>
        <v>0</v>
      </c>
      <c r="N40" s="79">
        <f>N41</f>
        <v>78300</v>
      </c>
      <c r="O40" s="105">
        <f t="shared" si="2"/>
        <v>78300</v>
      </c>
      <c r="P40" s="95"/>
      <c r="Q40" s="95"/>
      <c r="R40" s="95"/>
    </row>
    <row r="41" spans="2:18" ht="36">
      <c r="B41" s="88" t="s">
        <v>765</v>
      </c>
      <c r="C41" s="77" t="s">
        <v>637</v>
      </c>
      <c r="D41" s="78" t="s">
        <v>640</v>
      </c>
      <c r="E41" s="78" t="s">
        <v>699</v>
      </c>
      <c r="F41" s="77" t="s">
        <v>733</v>
      </c>
      <c r="G41" s="103">
        <v>76200</v>
      </c>
      <c r="H41" s="104">
        <v>2100</v>
      </c>
      <c r="I41" s="104">
        <f t="shared" si="0"/>
        <v>78300</v>
      </c>
      <c r="J41" s="79">
        <v>76200</v>
      </c>
      <c r="K41" s="71">
        <v>2100</v>
      </c>
      <c r="L41" s="105">
        <f t="shared" si="1"/>
        <v>78300</v>
      </c>
      <c r="M41" s="79">
        <v>0</v>
      </c>
      <c r="N41" s="71">
        <v>78300</v>
      </c>
      <c r="O41" s="105">
        <f t="shared" si="2"/>
        <v>78300</v>
      </c>
      <c r="P41" s="95"/>
      <c r="Q41" s="95"/>
      <c r="R41" s="95"/>
    </row>
    <row r="42" spans="2:18" ht="36">
      <c r="B42" s="88" t="s">
        <v>622</v>
      </c>
      <c r="C42" s="77" t="s">
        <v>637</v>
      </c>
      <c r="D42" s="78" t="s">
        <v>640</v>
      </c>
      <c r="E42" s="78" t="s">
        <v>654</v>
      </c>
      <c r="F42" s="77"/>
      <c r="G42" s="103">
        <f>G43+G44</f>
        <v>890000</v>
      </c>
      <c r="H42" s="103">
        <f>H43+H44</f>
        <v>-4600</v>
      </c>
      <c r="I42" s="104">
        <f t="shared" si="0"/>
        <v>885400</v>
      </c>
      <c r="J42" s="79">
        <f>J43+J44</f>
        <v>890000</v>
      </c>
      <c r="K42" s="79">
        <f>K43+K44</f>
        <v>-4600</v>
      </c>
      <c r="L42" s="105">
        <f t="shared" si="1"/>
        <v>885400</v>
      </c>
      <c r="M42" s="79">
        <f>M43+M44</f>
        <v>0</v>
      </c>
      <c r="N42" s="79">
        <f>N43+N44</f>
        <v>885400</v>
      </c>
      <c r="O42" s="105">
        <f t="shared" si="2"/>
        <v>885400</v>
      </c>
      <c r="P42" s="95"/>
      <c r="Q42" s="95"/>
      <c r="R42" s="95"/>
    </row>
    <row r="43" spans="2:18" ht="36">
      <c r="B43" s="88" t="s">
        <v>765</v>
      </c>
      <c r="C43" s="77" t="s">
        <v>637</v>
      </c>
      <c r="D43" s="78" t="s">
        <v>640</v>
      </c>
      <c r="E43" s="78" t="s">
        <v>654</v>
      </c>
      <c r="F43" s="77">
        <v>100</v>
      </c>
      <c r="G43" s="103">
        <v>741900</v>
      </c>
      <c r="H43" s="104">
        <v>107272</v>
      </c>
      <c r="I43" s="104">
        <f t="shared" si="0"/>
        <v>849172</v>
      </c>
      <c r="J43" s="79">
        <v>741900</v>
      </c>
      <c r="K43" s="71">
        <v>104572</v>
      </c>
      <c r="L43" s="105">
        <f t="shared" si="1"/>
        <v>846472</v>
      </c>
      <c r="M43" s="79">
        <v>0</v>
      </c>
      <c r="N43" s="71">
        <v>846472</v>
      </c>
      <c r="O43" s="105">
        <f t="shared" si="2"/>
        <v>846472</v>
      </c>
      <c r="P43" s="95"/>
      <c r="Q43" s="95"/>
      <c r="R43" s="95"/>
    </row>
    <row r="44" spans="2:18" ht="24">
      <c r="B44" s="88" t="s">
        <v>766</v>
      </c>
      <c r="C44" s="77" t="s">
        <v>637</v>
      </c>
      <c r="D44" s="78" t="s">
        <v>640</v>
      </c>
      <c r="E44" s="78" t="s">
        <v>654</v>
      </c>
      <c r="F44" s="77">
        <v>200</v>
      </c>
      <c r="G44" s="103">
        <v>148100</v>
      </c>
      <c r="H44" s="104">
        <v>-111872</v>
      </c>
      <c r="I44" s="104">
        <f t="shared" si="0"/>
        <v>36228</v>
      </c>
      <c r="J44" s="79">
        <v>148100</v>
      </c>
      <c r="K44" s="71">
        <v>-109172</v>
      </c>
      <c r="L44" s="105">
        <f t="shared" si="1"/>
        <v>38928</v>
      </c>
      <c r="M44" s="79">
        <v>0</v>
      </c>
      <c r="N44" s="71">
        <v>38928</v>
      </c>
      <c r="O44" s="105">
        <f t="shared" si="2"/>
        <v>38928</v>
      </c>
      <c r="P44" s="95"/>
      <c r="Q44" s="95"/>
      <c r="R44" s="95"/>
    </row>
    <row r="45" spans="2:18" ht="24">
      <c r="B45" s="88" t="s">
        <v>808</v>
      </c>
      <c r="C45" s="77" t="s">
        <v>637</v>
      </c>
      <c r="D45" s="78" t="s">
        <v>640</v>
      </c>
      <c r="E45" s="78" t="s">
        <v>782</v>
      </c>
      <c r="F45" s="77"/>
      <c r="G45" s="103">
        <f>G46+G53</f>
        <v>15003200</v>
      </c>
      <c r="H45" s="103">
        <f>H46+H53</f>
        <v>-854375</v>
      </c>
      <c r="I45" s="104">
        <f t="shared" si="0"/>
        <v>14148825</v>
      </c>
      <c r="J45" s="79">
        <f>J46+J53</f>
        <v>15003200</v>
      </c>
      <c r="K45" s="79">
        <f>K46+K53</f>
        <v>-1347375</v>
      </c>
      <c r="L45" s="105">
        <f t="shared" si="1"/>
        <v>13655825</v>
      </c>
      <c r="M45" s="79">
        <f>M46+M53</f>
        <v>0</v>
      </c>
      <c r="N45" s="79">
        <f>N46+N53</f>
        <v>13655825</v>
      </c>
      <c r="O45" s="105">
        <f t="shared" si="2"/>
        <v>13655825</v>
      </c>
      <c r="P45" s="95"/>
      <c r="Q45" s="95"/>
      <c r="R45" s="95"/>
    </row>
    <row r="46" spans="2:18" ht="24">
      <c r="B46" s="88" t="s">
        <v>809</v>
      </c>
      <c r="C46" s="77" t="s">
        <v>637</v>
      </c>
      <c r="D46" s="78" t="s">
        <v>640</v>
      </c>
      <c r="E46" s="78" t="s">
        <v>732</v>
      </c>
      <c r="F46" s="77"/>
      <c r="G46" s="103">
        <f>G47+G49</f>
        <v>14968700</v>
      </c>
      <c r="H46" s="103">
        <f>H47+H49</f>
        <v>-819875</v>
      </c>
      <c r="I46" s="104">
        <f t="shared" si="0"/>
        <v>14148825</v>
      </c>
      <c r="J46" s="79">
        <f>J47+J49</f>
        <v>14968700</v>
      </c>
      <c r="K46" s="79">
        <f>K47+K49</f>
        <v>-1312875</v>
      </c>
      <c r="L46" s="105">
        <f t="shared" si="1"/>
        <v>13655825</v>
      </c>
      <c r="M46" s="79">
        <f>M47+M49</f>
        <v>0</v>
      </c>
      <c r="N46" s="79">
        <f>N47+N49</f>
        <v>13655825</v>
      </c>
      <c r="O46" s="105">
        <f t="shared" si="2"/>
        <v>13655825</v>
      </c>
      <c r="P46" s="95"/>
      <c r="Q46" s="95"/>
      <c r="R46" s="95"/>
    </row>
    <row r="47" spans="2:18" ht="24">
      <c r="B47" s="88" t="s">
        <v>811</v>
      </c>
      <c r="C47" s="77" t="s">
        <v>637</v>
      </c>
      <c r="D47" s="78" t="s">
        <v>640</v>
      </c>
      <c r="E47" s="78" t="s">
        <v>656</v>
      </c>
      <c r="F47" s="77"/>
      <c r="G47" s="103">
        <f>G48</f>
        <v>9523400</v>
      </c>
      <c r="H47" s="103">
        <f>H48</f>
        <v>941300</v>
      </c>
      <c r="I47" s="104">
        <f t="shared" si="0"/>
        <v>10464700</v>
      </c>
      <c r="J47" s="79">
        <f>J48</f>
        <v>9523400</v>
      </c>
      <c r="K47" s="79">
        <f>K48</f>
        <v>941300</v>
      </c>
      <c r="L47" s="105">
        <f t="shared" si="1"/>
        <v>10464700</v>
      </c>
      <c r="M47" s="79">
        <f>M48</f>
        <v>0</v>
      </c>
      <c r="N47" s="79">
        <f>N48</f>
        <v>10464700</v>
      </c>
      <c r="O47" s="105">
        <f t="shared" si="2"/>
        <v>10464700</v>
      </c>
      <c r="P47" s="95"/>
      <c r="Q47" s="95"/>
      <c r="R47" s="95"/>
    </row>
    <row r="48" spans="2:18" ht="36">
      <c r="B48" s="88" t="s">
        <v>765</v>
      </c>
      <c r="C48" s="77" t="s">
        <v>637</v>
      </c>
      <c r="D48" s="78" t="s">
        <v>640</v>
      </c>
      <c r="E48" s="78" t="s">
        <v>656</v>
      </c>
      <c r="F48" s="77">
        <v>100</v>
      </c>
      <c r="G48" s="103">
        <v>9523400</v>
      </c>
      <c r="H48" s="104">
        <v>941300</v>
      </c>
      <c r="I48" s="104">
        <f t="shared" si="0"/>
        <v>10464700</v>
      </c>
      <c r="J48" s="79">
        <v>9523400</v>
      </c>
      <c r="K48" s="71">
        <v>941300</v>
      </c>
      <c r="L48" s="105">
        <f t="shared" si="1"/>
        <v>10464700</v>
      </c>
      <c r="M48" s="79">
        <v>0</v>
      </c>
      <c r="N48" s="71">
        <v>10464700</v>
      </c>
      <c r="O48" s="105">
        <f t="shared" si="2"/>
        <v>10464700</v>
      </c>
      <c r="P48" s="95"/>
      <c r="Q48" s="95"/>
      <c r="R48" s="95"/>
    </row>
    <row r="49" spans="2:18" ht="24">
      <c r="B49" s="88" t="s">
        <v>813</v>
      </c>
      <c r="C49" s="77" t="s">
        <v>637</v>
      </c>
      <c r="D49" s="78" t="s">
        <v>640</v>
      </c>
      <c r="E49" s="78" t="s">
        <v>655</v>
      </c>
      <c r="F49" s="77"/>
      <c r="G49" s="103">
        <f>G50+G51+G52</f>
        <v>5445300</v>
      </c>
      <c r="H49" s="103">
        <f>H50+H51+H52</f>
        <v>-1761175</v>
      </c>
      <c r="I49" s="104">
        <f t="shared" si="0"/>
        <v>3684125</v>
      </c>
      <c r="J49" s="79">
        <f>J50+J51+J52</f>
        <v>5445300</v>
      </c>
      <c r="K49" s="79">
        <f>K50+K51+K52</f>
        <v>-2254175</v>
      </c>
      <c r="L49" s="105">
        <f t="shared" si="1"/>
        <v>3191125</v>
      </c>
      <c r="M49" s="79">
        <f>M50+M51+M52</f>
        <v>0</v>
      </c>
      <c r="N49" s="79">
        <f>N50+N51+N52</f>
        <v>3191125</v>
      </c>
      <c r="O49" s="105">
        <f t="shared" si="2"/>
        <v>3191125</v>
      </c>
      <c r="P49" s="95"/>
      <c r="Q49" s="95"/>
      <c r="R49" s="95"/>
    </row>
    <row r="50" spans="2:18" ht="36">
      <c r="B50" s="88" t="s">
        <v>765</v>
      </c>
      <c r="C50" s="77" t="s">
        <v>637</v>
      </c>
      <c r="D50" s="78" t="s">
        <v>640</v>
      </c>
      <c r="E50" s="78" t="s">
        <v>655</v>
      </c>
      <c r="F50" s="77">
        <v>100</v>
      </c>
      <c r="G50" s="103">
        <v>4923300</v>
      </c>
      <c r="H50" s="104">
        <v>-1762175</v>
      </c>
      <c r="I50" s="104">
        <f t="shared" si="0"/>
        <v>3161125</v>
      </c>
      <c r="J50" s="79">
        <v>4923300</v>
      </c>
      <c r="K50" s="71">
        <v>-1762175</v>
      </c>
      <c r="L50" s="105">
        <f t="shared" si="1"/>
        <v>3161125</v>
      </c>
      <c r="M50" s="79">
        <v>0</v>
      </c>
      <c r="N50" s="71">
        <v>3161125</v>
      </c>
      <c r="O50" s="105">
        <f t="shared" si="2"/>
        <v>3161125</v>
      </c>
      <c r="P50" s="95"/>
      <c r="Q50" s="95"/>
      <c r="R50" s="95"/>
    </row>
    <row r="51" spans="2:18" ht="24">
      <c r="B51" s="88" t="s">
        <v>766</v>
      </c>
      <c r="C51" s="77" t="s">
        <v>637</v>
      </c>
      <c r="D51" s="78" t="s">
        <v>640</v>
      </c>
      <c r="E51" s="78" t="s">
        <v>655</v>
      </c>
      <c r="F51" s="77">
        <v>200</v>
      </c>
      <c r="G51" s="103">
        <v>342000</v>
      </c>
      <c r="H51" s="104">
        <v>151000</v>
      </c>
      <c r="I51" s="104">
        <f t="shared" si="0"/>
        <v>493000</v>
      </c>
      <c r="J51" s="79">
        <v>342000</v>
      </c>
      <c r="K51" s="71">
        <v>-342000</v>
      </c>
      <c r="L51" s="105">
        <f t="shared" si="1"/>
        <v>0</v>
      </c>
      <c r="M51" s="79">
        <v>0</v>
      </c>
      <c r="N51" s="71"/>
      <c r="O51" s="105">
        <f t="shared" si="2"/>
        <v>0</v>
      </c>
      <c r="P51" s="95"/>
      <c r="Q51" s="95"/>
      <c r="R51" s="95"/>
    </row>
    <row r="52" spans="2:18" ht="12.75">
      <c r="B52" s="88" t="s">
        <v>769</v>
      </c>
      <c r="C52" s="77" t="s">
        <v>637</v>
      </c>
      <c r="D52" s="78" t="s">
        <v>640</v>
      </c>
      <c r="E52" s="78" t="s">
        <v>655</v>
      </c>
      <c r="F52" s="77">
        <v>800</v>
      </c>
      <c r="G52" s="103">
        <v>180000</v>
      </c>
      <c r="H52" s="104">
        <v>-150000</v>
      </c>
      <c r="I52" s="104">
        <f t="shared" si="0"/>
        <v>30000</v>
      </c>
      <c r="J52" s="79">
        <v>180000</v>
      </c>
      <c r="K52" s="71">
        <v>-150000</v>
      </c>
      <c r="L52" s="105">
        <f t="shared" si="1"/>
        <v>30000</v>
      </c>
      <c r="M52" s="79">
        <v>0</v>
      </c>
      <c r="N52" s="71">
        <v>30000</v>
      </c>
      <c r="O52" s="105">
        <f t="shared" si="2"/>
        <v>30000</v>
      </c>
      <c r="P52" s="95"/>
      <c r="Q52" s="95"/>
      <c r="R52" s="95"/>
    </row>
    <row r="53" spans="2:18" ht="24">
      <c r="B53" s="88" t="s">
        <v>624</v>
      </c>
      <c r="C53" s="77" t="s">
        <v>637</v>
      </c>
      <c r="D53" s="78" t="s">
        <v>640</v>
      </c>
      <c r="E53" s="78" t="s">
        <v>694</v>
      </c>
      <c r="F53" s="77"/>
      <c r="G53" s="103">
        <f>G54+G55</f>
        <v>34500</v>
      </c>
      <c r="H53" s="103">
        <f>H54+H55</f>
        <v>-34500</v>
      </c>
      <c r="I53" s="104">
        <f t="shared" si="0"/>
        <v>0</v>
      </c>
      <c r="J53" s="79">
        <f>J54+J55</f>
        <v>34500</v>
      </c>
      <c r="K53" s="79">
        <f>K54+K55</f>
        <v>-34500</v>
      </c>
      <c r="L53" s="105">
        <f t="shared" si="1"/>
        <v>0</v>
      </c>
      <c r="M53" s="79">
        <f>M54+M55</f>
        <v>0</v>
      </c>
      <c r="N53" s="79">
        <f>N54+N55</f>
        <v>0</v>
      </c>
      <c r="O53" s="105">
        <f t="shared" si="2"/>
        <v>0</v>
      </c>
      <c r="P53" s="95"/>
      <c r="Q53" s="95"/>
      <c r="R53" s="95"/>
    </row>
    <row r="54" spans="2:18" ht="36">
      <c r="B54" s="88" t="s">
        <v>765</v>
      </c>
      <c r="C54" s="77" t="s">
        <v>637</v>
      </c>
      <c r="D54" s="78" t="s">
        <v>640</v>
      </c>
      <c r="E54" s="78" t="s">
        <v>694</v>
      </c>
      <c r="F54" s="77" t="s">
        <v>733</v>
      </c>
      <c r="G54" s="103">
        <v>10500</v>
      </c>
      <c r="H54" s="104">
        <v>-10500</v>
      </c>
      <c r="I54" s="104">
        <f t="shared" si="0"/>
        <v>0</v>
      </c>
      <c r="J54" s="79">
        <v>10500</v>
      </c>
      <c r="K54" s="71">
        <v>-10500</v>
      </c>
      <c r="L54" s="105">
        <f t="shared" si="1"/>
        <v>0</v>
      </c>
      <c r="M54" s="79">
        <v>0</v>
      </c>
      <c r="N54" s="71"/>
      <c r="O54" s="105">
        <f t="shared" si="2"/>
        <v>0</v>
      </c>
      <c r="P54" s="95"/>
      <c r="Q54" s="95"/>
      <c r="R54" s="95"/>
    </row>
    <row r="55" spans="2:18" ht="24">
      <c r="B55" s="88" t="s">
        <v>766</v>
      </c>
      <c r="C55" s="77" t="s">
        <v>637</v>
      </c>
      <c r="D55" s="78" t="s">
        <v>640</v>
      </c>
      <c r="E55" s="78" t="s">
        <v>694</v>
      </c>
      <c r="F55" s="77" t="s">
        <v>971</v>
      </c>
      <c r="G55" s="103">
        <v>24000</v>
      </c>
      <c r="H55" s="104">
        <v>-24000</v>
      </c>
      <c r="I55" s="104">
        <f t="shared" si="0"/>
        <v>0</v>
      </c>
      <c r="J55" s="79">
        <v>24000</v>
      </c>
      <c r="K55" s="71">
        <v>-24000</v>
      </c>
      <c r="L55" s="105">
        <f t="shared" si="1"/>
        <v>0</v>
      </c>
      <c r="M55" s="79">
        <v>0</v>
      </c>
      <c r="N55" s="71"/>
      <c r="O55" s="105">
        <f t="shared" si="2"/>
        <v>0</v>
      </c>
      <c r="P55" s="95"/>
      <c r="Q55" s="95"/>
      <c r="R55" s="95"/>
    </row>
    <row r="56" spans="2:18" s="64" customFormat="1" ht="12.75">
      <c r="B56" s="88" t="s">
        <v>284</v>
      </c>
      <c r="C56" s="69" t="s">
        <v>637</v>
      </c>
      <c r="D56" s="70" t="s">
        <v>646</v>
      </c>
      <c r="E56" s="70"/>
      <c r="F56" s="69"/>
      <c r="G56" s="104">
        <f>G58</f>
        <v>0</v>
      </c>
      <c r="H56" s="104">
        <f>H58</f>
        <v>124000</v>
      </c>
      <c r="I56" s="104">
        <f t="shared" si="0"/>
        <v>124000</v>
      </c>
      <c r="J56" s="71">
        <f>J58</f>
        <v>0</v>
      </c>
      <c r="K56" s="71">
        <f>K58</f>
        <v>8400</v>
      </c>
      <c r="L56" s="105">
        <f t="shared" si="1"/>
        <v>8400</v>
      </c>
      <c r="M56" s="71">
        <f>M58</f>
        <v>0</v>
      </c>
      <c r="N56" s="71">
        <f>N58</f>
        <v>13600</v>
      </c>
      <c r="O56" s="105">
        <f t="shared" si="2"/>
        <v>13600</v>
      </c>
      <c r="P56" s="95"/>
      <c r="Q56" s="95"/>
      <c r="R56" s="95"/>
    </row>
    <row r="57" spans="2:18" s="64" customFormat="1" ht="12.75">
      <c r="B57" s="88" t="s">
        <v>807</v>
      </c>
      <c r="C57" s="69" t="s">
        <v>637</v>
      </c>
      <c r="D57" s="70" t="s">
        <v>646</v>
      </c>
      <c r="E57" s="70" t="s">
        <v>783</v>
      </c>
      <c r="F57" s="69"/>
      <c r="G57" s="104">
        <f>G58</f>
        <v>0</v>
      </c>
      <c r="H57" s="104">
        <f>H58</f>
        <v>124000</v>
      </c>
      <c r="I57" s="104">
        <f t="shared" si="0"/>
        <v>124000</v>
      </c>
      <c r="J57" s="71">
        <f>J58</f>
        <v>0</v>
      </c>
      <c r="K57" s="71">
        <f>K58</f>
        <v>8400</v>
      </c>
      <c r="L57" s="105">
        <f t="shared" si="1"/>
        <v>8400</v>
      </c>
      <c r="M57" s="71">
        <f>M58</f>
        <v>0</v>
      </c>
      <c r="N57" s="71">
        <f>N58</f>
        <v>13600</v>
      </c>
      <c r="O57" s="105">
        <f t="shared" si="2"/>
        <v>13600</v>
      </c>
      <c r="P57" s="95"/>
      <c r="Q57" s="95"/>
      <c r="R57" s="95"/>
    </row>
    <row r="58" spans="2:18" s="64" customFormat="1" ht="36">
      <c r="B58" s="88" t="s">
        <v>816</v>
      </c>
      <c r="C58" s="69" t="s">
        <v>637</v>
      </c>
      <c r="D58" s="70" t="s">
        <v>646</v>
      </c>
      <c r="E58" s="70" t="s">
        <v>658</v>
      </c>
      <c r="F58" s="69"/>
      <c r="G58" s="104">
        <f>G59</f>
        <v>0</v>
      </c>
      <c r="H58" s="104">
        <f>H59</f>
        <v>124000</v>
      </c>
      <c r="I58" s="104">
        <f t="shared" si="0"/>
        <v>124000</v>
      </c>
      <c r="J58" s="71">
        <f>J59</f>
        <v>0</v>
      </c>
      <c r="K58" s="71">
        <f>K59</f>
        <v>8400</v>
      </c>
      <c r="L58" s="105">
        <f t="shared" si="1"/>
        <v>8400</v>
      </c>
      <c r="M58" s="71">
        <f>M59</f>
        <v>0</v>
      </c>
      <c r="N58" s="71">
        <f>N59</f>
        <v>13600</v>
      </c>
      <c r="O58" s="105">
        <f t="shared" si="2"/>
        <v>13600</v>
      </c>
      <c r="P58" s="95"/>
      <c r="Q58" s="95"/>
      <c r="R58" s="95"/>
    </row>
    <row r="59" spans="2:18" s="64" customFormat="1" ht="24">
      <c r="B59" s="88" t="s">
        <v>766</v>
      </c>
      <c r="C59" s="69" t="s">
        <v>637</v>
      </c>
      <c r="D59" s="70" t="s">
        <v>646</v>
      </c>
      <c r="E59" s="70" t="s">
        <v>658</v>
      </c>
      <c r="F59" s="69">
        <v>200</v>
      </c>
      <c r="G59" s="104">
        <v>0</v>
      </c>
      <c r="H59" s="104">
        <v>124000</v>
      </c>
      <c r="I59" s="104">
        <f t="shared" si="0"/>
        <v>124000</v>
      </c>
      <c r="J59" s="71">
        <v>0</v>
      </c>
      <c r="K59" s="71">
        <v>8400</v>
      </c>
      <c r="L59" s="105">
        <f t="shared" si="1"/>
        <v>8400</v>
      </c>
      <c r="M59" s="71">
        <v>0</v>
      </c>
      <c r="N59" s="71">
        <v>13600</v>
      </c>
      <c r="O59" s="105">
        <f t="shared" si="2"/>
        <v>13600</v>
      </c>
      <c r="P59" s="95"/>
      <c r="Q59" s="95"/>
      <c r="R59" s="95"/>
    </row>
    <row r="60" spans="2:18" ht="32.25" customHeight="1">
      <c r="B60" s="88" t="s">
        <v>570</v>
      </c>
      <c r="C60" s="77" t="s">
        <v>637</v>
      </c>
      <c r="D60" s="78" t="s">
        <v>641</v>
      </c>
      <c r="E60" s="78"/>
      <c r="F60" s="77"/>
      <c r="G60" s="103">
        <f>G72+G61+G64</f>
        <v>6836020</v>
      </c>
      <c r="H60" s="103">
        <f>H72+H61+H64</f>
        <v>565565</v>
      </c>
      <c r="I60" s="104">
        <f t="shared" si="0"/>
        <v>7401585</v>
      </c>
      <c r="J60" s="79">
        <f>J72+J61+J64</f>
        <v>6836020</v>
      </c>
      <c r="K60" s="79">
        <f>K72+K61+K64</f>
        <v>-129519</v>
      </c>
      <c r="L60" s="71">
        <f t="shared" si="1"/>
        <v>6706501</v>
      </c>
      <c r="M60" s="79">
        <f>M72+M61+M64</f>
        <v>0</v>
      </c>
      <c r="N60" s="79">
        <f>N72+N61+N64</f>
        <v>6706501</v>
      </c>
      <c r="O60" s="71">
        <f t="shared" si="2"/>
        <v>6706501</v>
      </c>
      <c r="P60" s="95"/>
      <c r="Q60" s="95"/>
      <c r="R60" s="95"/>
    </row>
    <row r="61" spans="2:18" ht="24">
      <c r="B61" s="88" t="s">
        <v>907</v>
      </c>
      <c r="C61" s="77" t="s">
        <v>637</v>
      </c>
      <c r="D61" s="78" t="s">
        <v>641</v>
      </c>
      <c r="E61" s="78" t="s">
        <v>761</v>
      </c>
      <c r="F61" s="77"/>
      <c r="G61" s="103">
        <f>G62</f>
        <v>455000</v>
      </c>
      <c r="H61" s="103">
        <f>H62</f>
        <v>-59816</v>
      </c>
      <c r="I61" s="104">
        <f t="shared" si="0"/>
        <v>395184</v>
      </c>
      <c r="J61" s="79">
        <f>J62</f>
        <v>455000</v>
      </c>
      <c r="K61" s="79">
        <f>K62</f>
        <v>-455000</v>
      </c>
      <c r="L61" s="105">
        <f t="shared" si="1"/>
        <v>0</v>
      </c>
      <c r="M61" s="79">
        <f>M62</f>
        <v>0</v>
      </c>
      <c r="N61" s="79">
        <f>N62</f>
        <v>0</v>
      </c>
      <c r="O61" s="105">
        <f t="shared" si="2"/>
        <v>0</v>
      </c>
      <c r="P61" s="95"/>
      <c r="Q61" s="95"/>
      <c r="R61" s="95"/>
    </row>
    <row r="62" spans="2:18" ht="24">
      <c r="B62" s="88" t="s">
        <v>908</v>
      </c>
      <c r="C62" s="77" t="s">
        <v>637</v>
      </c>
      <c r="D62" s="78" t="s">
        <v>641</v>
      </c>
      <c r="E62" s="78" t="s">
        <v>724</v>
      </c>
      <c r="F62" s="77"/>
      <c r="G62" s="103">
        <f>G63</f>
        <v>455000</v>
      </c>
      <c r="H62" s="103">
        <f>H63</f>
        <v>-59816</v>
      </c>
      <c r="I62" s="104">
        <f t="shared" si="0"/>
        <v>395184</v>
      </c>
      <c r="J62" s="79">
        <f>J63</f>
        <v>455000</v>
      </c>
      <c r="K62" s="79">
        <f>K63</f>
        <v>-455000</v>
      </c>
      <c r="L62" s="105">
        <f t="shared" si="1"/>
        <v>0</v>
      </c>
      <c r="M62" s="79">
        <f>M63</f>
        <v>0</v>
      </c>
      <c r="N62" s="79">
        <f>N63</f>
        <v>0</v>
      </c>
      <c r="O62" s="105">
        <f t="shared" si="2"/>
        <v>0</v>
      </c>
      <c r="P62" s="95"/>
      <c r="Q62" s="95"/>
      <c r="R62" s="95"/>
    </row>
    <row r="63" spans="2:18" ht="24">
      <c r="B63" s="88" t="s">
        <v>766</v>
      </c>
      <c r="C63" s="77" t="s">
        <v>637</v>
      </c>
      <c r="D63" s="78" t="s">
        <v>641</v>
      </c>
      <c r="E63" s="78" t="s">
        <v>724</v>
      </c>
      <c r="F63" s="77">
        <v>200</v>
      </c>
      <c r="G63" s="103">
        <v>455000</v>
      </c>
      <c r="H63" s="104">
        <v>-59816</v>
      </c>
      <c r="I63" s="104">
        <f t="shared" si="0"/>
        <v>395184</v>
      </c>
      <c r="J63" s="79">
        <v>455000</v>
      </c>
      <c r="K63" s="71">
        <v>-455000</v>
      </c>
      <c r="L63" s="105">
        <f t="shared" si="1"/>
        <v>0</v>
      </c>
      <c r="M63" s="79">
        <v>0</v>
      </c>
      <c r="N63" s="71"/>
      <c r="O63" s="105">
        <f t="shared" si="2"/>
        <v>0</v>
      </c>
      <c r="P63" s="95"/>
      <c r="Q63" s="95"/>
      <c r="R63" s="95"/>
    </row>
    <row r="64" spans="2:18" ht="24">
      <c r="B64" s="88" t="s">
        <v>909</v>
      </c>
      <c r="C64" s="77" t="s">
        <v>637</v>
      </c>
      <c r="D64" s="78" t="s">
        <v>641</v>
      </c>
      <c r="E64" s="78" t="s">
        <v>800</v>
      </c>
      <c r="F64" s="77"/>
      <c r="G64" s="103">
        <f>G65</f>
        <v>5692920</v>
      </c>
      <c r="H64" s="103">
        <f>H65</f>
        <v>134800</v>
      </c>
      <c r="I64" s="104">
        <f t="shared" si="0"/>
        <v>5827720</v>
      </c>
      <c r="J64" s="79">
        <f>J65</f>
        <v>5692920</v>
      </c>
      <c r="K64" s="79">
        <f>K65</f>
        <v>-112200</v>
      </c>
      <c r="L64" s="105">
        <f t="shared" si="1"/>
        <v>5580720</v>
      </c>
      <c r="M64" s="79">
        <f>M65</f>
        <v>0</v>
      </c>
      <c r="N64" s="79">
        <f>N65</f>
        <v>5580720</v>
      </c>
      <c r="O64" s="105">
        <f t="shared" si="2"/>
        <v>5580720</v>
      </c>
      <c r="P64" s="95"/>
      <c r="Q64" s="95"/>
      <c r="R64" s="95"/>
    </row>
    <row r="65" spans="2:18" ht="24">
      <c r="B65" s="88" t="s">
        <v>910</v>
      </c>
      <c r="C65" s="77" t="s">
        <v>637</v>
      </c>
      <c r="D65" s="78" t="s">
        <v>641</v>
      </c>
      <c r="E65" s="78" t="s">
        <v>799</v>
      </c>
      <c r="F65" s="77"/>
      <c r="G65" s="103">
        <f>G66+G68</f>
        <v>5692920</v>
      </c>
      <c r="H65" s="103">
        <f>H66+H68</f>
        <v>134800</v>
      </c>
      <c r="I65" s="104">
        <f t="shared" si="0"/>
        <v>5827720</v>
      </c>
      <c r="J65" s="79">
        <f>J66+J68</f>
        <v>5692920</v>
      </c>
      <c r="K65" s="79">
        <f>K66+K68</f>
        <v>-112200</v>
      </c>
      <c r="L65" s="105">
        <f t="shared" si="1"/>
        <v>5580720</v>
      </c>
      <c r="M65" s="79">
        <f>M66+M68</f>
        <v>0</v>
      </c>
      <c r="N65" s="79">
        <f>N66+N68</f>
        <v>5580720</v>
      </c>
      <c r="O65" s="105">
        <f t="shared" si="2"/>
        <v>5580720</v>
      </c>
      <c r="P65" s="95"/>
      <c r="Q65" s="95"/>
      <c r="R65" s="95"/>
    </row>
    <row r="66" spans="2:18" ht="24">
      <c r="B66" s="88" t="s">
        <v>911</v>
      </c>
      <c r="C66" s="77" t="s">
        <v>637</v>
      </c>
      <c r="D66" s="78" t="s">
        <v>641</v>
      </c>
      <c r="E66" s="78" t="s">
        <v>798</v>
      </c>
      <c r="F66" s="77"/>
      <c r="G66" s="103">
        <f>G67</f>
        <v>4109150</v>
      </c>
      <c r="H66" s="103">
        <f>H67</f>
        <v>310050</v>
      </c>
      <c r="I66" s="104">
        <f t="shared" si="0"/>
        <v>4419200</v>
      </c>
      <c r="J66" s="79">
        <f>J67</f>
        <v>4109150</v>
      </c>
      <c r="K66" s="79">
        <f>K67</f>
        <v>310050</v>
      </c>
      <c r="L66" s="105">
        <f t="shared" si="1"/>
        <v>4419200</v>
      </c>
      <c r="M66" s="79">
        <f>M67</f>
        <v>0</v>
      </c>
      <c r="N66" s="79">
        <f>N67</f>
        <v>4419200</v>
      </c>
      <c r="O66" s="105">
        <f t="shared" si="2"/>
        <v>4419200</v>
      </c>
      <c r="P66" s="95"/>
      <c r="Q66" s="95"/>
      <c r="R66" s="95"/>
    </row>
    <row r="67" spans="2:18" ht="36">
      <c r="B67" s="88" t="s">
        <v>765</v>
      </c>
      <c r="C67" s="77" t="s">
        <v>637</v>
      </c>
      <c r="D67" s="78" t="s">
        <v>641</v>
      </c>
      <c r="E67" s="78" t="s">
        <v>798</v>
      </c>
      <c r="F67" s="77">
        <v>100</v>
      </c>
      <c r="G67" s="103">
        <v>4109150</v>
      </c>
      <c r="H67" s="104">
        <v>310050</v>
      </c>
      <c r="I67" s="104">
        <f t="shared" si="0"/>
        <v>4419200</v>
      </c>
      <c r="J67" s="79">
        <v>4109150</v>
      </c>
      <c r="K67" s="71">
        <v>310050</v>
      </c>
      <c r="L67" s="105">
        <f t="shared" si="1"/>
        <v>4419200</v>
      </c>
      <c r="M67" s="79">
        <v>0</v>
      </c>
      <c r="N67" s="71">
        <v>4419200</v>
      </c>
      <c r="O67" s="105">
        <f t="shared" si="2"/>
        <v>4419200</v>
      </c>
      <c r="P67" s="95"/>
      <c r="Q67" s="95"/>
      <c r="R67" s="95"/>
    </row>
    <row r="68" spans="2:18" ht="24">
      <c r="B68" s="88" t="s">
        <v>912</v>
      </c>
      <c r="C68" s="77" t="s">
        <v>637</v>
      </c>
      <c r="D68" s="78" t="s">
        <v>641</v>
      </c>
      <c r="E68" s="78" t="s">
        <v>797</v>
      </c>
      <c r="F68" s="77"/>
      <c r="G68" s="103">
        <f>G69+G70+G71</f>
        <v>1583770</v>
      </c>
      <c r="H68" s="103">
        <f>H69+H70+H71</f>
        <v>-175250</v>
      </c>
      <c r="I68" s="104">
        <f t="shared" si="0"/>
        <v>1408520</v>
      </c>
      <c r="J68" s="79">
        <f>J69+J70+J71</f>
        <v>1583770</v>
      </c>
      <c r="K68" s="79">
        <f>K69+K70+K71</f>
        <v>-422250</v>
      </c>
      <c r="L68" s="105">
        <f t="shared" si="1"/>
        <v>1161520</v>
      </c>
      <c r="M68" s="79">
        <f>M69+M70+M71</f>
        <v>0</v>
      </c>
      <c r="N68" s="79">
        <f>N69+N70+N71</f>
        <v>1161520</v>
      </c>
      <c r="O68" s="105">
        <f t="shared" si="2"/>
        <v>1161520</v>
      </c>
      <c r="P68" s="95"/>
      <c r="Q68" s="95"/>
      <c r="R68" s="95"/>
    </row>
    <row r="69" spans="2:18" ht="36">
      <c r="B69" s="88" t="s">
        <v>765</v>
      </c>
      <c r="C69" s="77" t="s">
        <v>637</v>
      </c>
      <c r="D69" s="78" t="s">
        <v>641</v>
      </c>
      <c r="E69" s="78" t="s">
        <v>797</v>
      </c>
      <c r="F69" s="77">
        <v>100</v>
      </c>
      <c r="G69" s="103">
        <v>1341370</v>
      </c>
      <c r="H69" s="104">
        <v>-177850</v>
      </c>
      <c r="I69" s="104">
        <f t="shared" si="0"/>
        <v>1163520</v>
      </c>
      <c r="J69" s="79">
        <v>1341370</v>
      </c>
      <c r="K69" s="71">
        <v>-186850</v>
      </c>
      <c r="L69" s="105">
        <f t="shared" si="1"/>
        <v>1154520</v>
      </c>
      <c r="M69" s="79">
        <v>0</v>
      </c>
      <c r="N69" s="71">
        <v>1154520</v>
      </c>
      <c r="O69" s="105">
        <f t="shared" si="2"/>
        <v>1154520</v>
      </c>
      <c r="P69" s="95"/>
      <c r="Q69" s="95"/>
      <c r="R69" s="95"/>
    </row>
    <row r="70" spans="2:18" ht="24">
      <c r="B70" s="88" t="s">
        <v>766</v>
      </c>
      <c r="C70" s="77" t="s">
        <v>637</v>
      </c>
      <c r="D70" s="78" t="s">
        <v>641</v>
      </c>
      <c r="E70" s="78" t="s">
        <v>797</v>
      </c>
      <c r="F70" s="77">
        <v>200</v>
      </c>
      <c r="G70" s="103">
        <v>228400</v>
      </c>
      <c r="H70" s="104">
        <v>9600</v>
      </c>
      <c r="I70" s="104">
        <f t="shared" si="0"/>
        <v>238000</v>
      </c>
      <c r="J70" s="79">
        <v>228400</v>
      </c>
      <c r="K70" s="71">
        <v>-228400</v>
      </c>
      <c r="L70" s="105">
        <f t="shared" si="1"/>
        <v>0</v>
      </c>
      <c r="M70" s="79">
        <v>0</v>
      </c>
      <c r="N70" s="71"/>
      <c r="O70" s="105">
        <f t="shared" si="2"/>
        <v>0</v>
      </c>
      <c r="P70" s="95"/>
      <c r="Q70" s="95"/>
      <c r="R70" s="95"/>
    </row>
    <row r="71" spans="2:18" ht="12.75">
      <c r="B71" s="88" t="s">
        <v>769</v>
      </c>
      <c r="C71" s="77" t="s">
        <v>637</v>
      </c>
      <c r="D71" s="78" t="s">
        <v>641</v>
      </c>
      <c r="E71" s="78" t="s">
        <v>797</v>
      </c>
      <c r="F71" s="77">
        <v>800</v>
      </c>
      <c r="G71" s="103">
        <v>14000</v>
      </c>
      <c r="H71" s="104">
        <v>-7000</v>
      </c>
      <c r="I71" s="104">
        <f t="shared" si="0"/>
        <v>7000</v>
      </c>
      <c r="J71" s="79">
        <v>14000</v>
      </c>
      <c r="K71" s="71">
        <v>-7000</v>
      </c>
      <c r="L71" s="105">
        <f t="shared" si="1"/>
        <v>7000</v>
      </c>
      <c r="M71" s="79">
        <v>0</v>
      </c>
      <c r="N71" s="71">
        <v>7000</v>
      </c>
      <c r="O71" s="105">
        <f t="shared" si="2"/>
        <v>7000</v>
      </c>
      <c r="P71" s="95"/>
      <c r="Q71" s="95"/>
      <c r="R71" s="95"/>
    </row>
    <row r="72" spans="2:18" ht="22.5" customHeight="1">
      <c r="B72" s="88" t="s">
        <v>807</v>
      </c>
      <c r="C72" s="77" t="s">
        <v>637</v>
      </c>
      <c r="D72" s="78" t="s">
        <v>641</v>
      </c>
      <c r="E72" s="78" t="s">
        <v>783</v>
      </c>
      <c r="F72" s="77"/>
      <c r="G72" s="103">
        <f>G73</f>
        <v>688100</v>
      </c>
      <c r="H72" s="103">
        <f>H73</f>
        <v>490581</v>
      </c>
      <c r="I72" s="104">
        <f t="shared" si="0"/>
        <v>1178681</v>
      </c>
      <c r="J72" s="79">
        <f>J73</f>
        <v>688100</v>
      </c>
      <c r="K72" s="79">
        <f>K73</f>
        <v>437681</v>
      </c>
      <c r="L72" s="105">
        <f t="shared" si="1"/>
        <v>1125781</v>
      </c>
      <c r="M72" s="79">
        <f>M73</f>
        <v>0</v>
      </c>
      <c r="N72" s="79">
        <f>N73</f>
        <v>1125781</v>
      </c>
      <c r="O72" s="105">
        <f t="shared" si="2"/>
        <v>1125781</v>
      </c>
      <c r="P72" s="95"/>
      <c r="Q72" s="95"/>
      <c r="R72" s="95"/>
    </row>
    <row r="73" spans="2:18" ht="30" customHeight="1">
      <c r="B73" s="88" t="s">
        <v>817</v>
      </c>
      <c r="C73" s="77" t="s">
        <v>637</v>
      </c>
      <c r="D73" s="78" t="s">
        <v>641</v>
      </c>
      <c r="E73" s="78" t="s">
        <v>786</v>
      </c>
      <c r="F73" s="77"/>
      <c r="G73" s="103">
        <f>G74</f>
        <v>688100</v>
      </c>
      <c r="H73" s="103">
        <f>H74</f>
        <v>490581</v>
      </c>
      <c r="I73" s="104">
        <f t="shared" si="0"/>
        <v>1178681</v>
      </c>
      <c r="J73" s="79">
        <f>J74</f>
        <v>688100</v>
      </c>
      <c r="K73" s="79">
        <f>K74</f>
        <v>437681</v>
      </c>
      <c r="L73" s="105">
        <f t="shared" si="1"/>
        <v>1125781</v>
      </c>
      <c r="M73" s="79">
        <f>M74</f>
        <v>0</v>
      </c>
      <c r="N73" s="79">
        <f>N74</f>
        <v>1125781</v>
      </c>
      <c r="O73" s="105">
        <f t="shared" si="2"/>
        <v>1125781</v>
      </c>
      <c r="P73" s="95"/>
      <c r="Q73" s="95"/>
      <c r="R73" s="95"/>
    </row>
    <row r="74" spans="2:18" ht="34.5" customHeight="1">
      <c r="B74" s="88" t="s">
        <v>814</v>
      </c>
      <c r="C74" s="77" t="s">
        <v>637</v>
      </c>
      <c r="D74" s="78" t="s">
        <v>641</v>
      </c>
      <c r="E74" s="78" t="s">
        <v>734</v>
      </c>
      <c r="F74" s="77"/>
      <c r="G74" s="103">
        <f>G78+G75</f>
        <v>688100</v>
      </c>
      <c r="H74" s="103">
        <f>H78+H75</f>
        <v>490581</v>
      </c>
      <c r="I74" s="104">
        <f t="shared" si="0"/>
        <v>1178681</v>
      </c>
      <c r="J74" s="79">
        <f>J78+J75</f>
        <v>688100</v>
      </c>
      <c r="K74" s="79">
        <f>K78+K75</f>
        <v>437681</v>
      </c>
      <c r="L74" s="105">
        <f t="shared" si="1"/>
        <v>1125781</v>
      </c>
      <c r="M74" s="79">
        <f>M78+M75</f>
        <v>0</v>
      </c>
      <c r="N74" s="79">
        <f>N78+N75</f>
        <v>1125781</v>
      </c>
      <c r="O74" s="105">
        <f t="shared" si="2"/>
        <v>1125781</v>
      </c>
      <c r="P74" s="95"/>
      <c r="Q74" s="95"/>
      <c r="R74" s="95"/>
    </row>
    <row r="75" spans="2:18" ht="32.25" customHeight="1">
      <c r="B75" s="96" t="s">
        <v>1110</v>
      </c>
      <c r="C75" s="77" t="s">
        <v>637</v>
      </c>
      <c r="D75" s="78" t="s">
        <v>641</v>
      </c>
      <c r="E75" s="78" t="s">
        <v>1097</v>
      </c>
      <c r="F75" s="77"/>
      <c r="G75" s="103">
        <f>G76+G77</f>
        <v>0</v>
      </c>
      <c r="H75" s="103">
        <f>H76+H77</f>
        <v>1178681</v>
      </c>
      <c r="I75" s="104">
        <f t="shared" si="0"/>
        <v>1178681</v>
      </c>
      <c r="J75" s="79">
        <f>J76+J77</f>
        <v>0</v>
      </c>
      <c r="K75" s="79">
        <f>K76+K77</f>
        <v>1125781</v>
      </c>
      <c r="L75" s="105">
        <f t="shared" si="1"/>
        <v>1125781</v>
      </c>
      <c r="M75" s="79">
        <f>M76+M77</f>
        <v>0</v>
      </c>
      <c r="N75" s="79">
        <f>N76+N77</f>
        <v>1125781</v>
      </c>
      <c r="O75" s="105">
        <f t="shared" si="2"/>
        <v>1125781</v>
      </c>
      <c r="P75" s="95"/>
      <c r="Q75" s="95"/>
      <c r="R75" s="95"/>
    </row>
    <row r="76" spans="2:18" ht="50.25" customHeight="1">
      <c r="B76" s="88" t="s">
        <v>765</v>
      </c>
      <c r="C76" s="77" t="s">
        <v>637</v>
      </c>
      <c r="D76" s="78" t="s">
        <v>641</v>
      </c>
      <c r="E76" s="78" t="s">
        <v>1097</v>
      </c>
      <c r="F76" s="77" t="s">
        <v>733</v>
      </c>
      <c r="G76" s="103">
        <v>0</v>
      </c>
      <c r="H76" s="104">
        <v>1148681</v>
      </c>
      <c r="I76" s="104">
        <f t="shared" si="0"/>
        <v>1148681</v>
      </c>
      <c r="J76" s="79">
        <v>0</v>
      </c>
      <c r="K76" s="71">
        <v>1125781</v>
      </c>
      <c r="L76" s="105">
        <f t="shared" si="1"/>
        <v>1125781</v>
      </c>
      <c r="M76" s="79">
        <v>0</v>
      </c>
      <c r="N76" s="71">
        <v>1125781</v>
      </c>
      <c r="O76" s="105">
        <f t="shared" si="2"/>
        <v>1125781</v>
      </c>
      <c r="P76" s="95"/>
      <c r="Q76" s="95"/>
      <c r="R76" s="95"/>
    </row>
    <row r="77" spans="2:18" ht="34.5" customHeight="1">
      <c r="B77" s="88" t="s">
        <v>766</v>
      </c>
      <c r="C77" s="77" t="s">
        <v>637</v>
      </c>
      <c r="D77" s="78" t="s">
        <v>641</v>
      </c>
      <c r="E77" s="78" t="s">
        <v>1097</v>
      </c>
      <c r="F77" s="77" t="s">
        <v>971</v>
      </c>
      <c r="G77" s="103">
        <v>0</v>
      </c>
      <c r="H77" s="104">
        <v>30000</v>
      </c>
      <c r="I77" s="104">
        <f t="shared" si="0"/>
        <v>30000</v>
      </c>
      <c r="J77" s="79">
        <v>0</v>
      </c>
      <c r="K77" s="71"/>
      <c r="L77" s="105">
        <f t="shared" si="1"/>
        <v>0</v>
      </c>
      <c r="M77" s="79">
        <v>0</v>
      </c>
      <c r="N77" s="71"/>
      <c r="O77" s="105">
        <f t="shared" si="2"/>
        <v>0</v>
      </c>
      <c r="P77" s="95"/>
      <c r="Q77" s="95"/>
      <c r="R77" s="95"/>
    </row>
    <row r="78" spans="2:18" ht="42.75" customHeight="1">
      <c r="B78" s="88" t="s">
        <v>815</v>
      </c>
      <c r="C78" s="77" t="s">
        <v>637</v>
      </c>
      <c r="D78" s="78" t="s">
        <v>641</v>
      </c>
      <c r="E78" s="78" t="s">
        <v>659</v>
      </c>
      <c r="F78" s="77"/>
      <c r="G78" s="103">
        <f>G79+G80</f>
        <v>688100</v>
      </c>
      <c r="H78" s="103">
        <f>H79+H80</f>
        <v>-688100</v>
      </c>
      <c r="I78" s="104">
        <f t="shared" si="0"/>
        <v>0</v>
      </c>
      <c r="J78" s="79">
        <f>J79+J80</f>
        <v>688100</v>
      </c>
      <c r="K78" s="79">
        <f>K79+K80</f>
        <v>-688100</v>
      </c>
      <c r="L78" s="105">
        <f t="shared" si="1"/>
        <v>0</v>
      </c>
      <c r="M78" s="79">
        <f>M79+M80</f>
        <v>0</v>
      </c>
      <c r="N78" s="79">
        <f>N79+N80</f>
        <v>0</v>
      </c>
      <c r="O78" s="105">
        <f t="shared" si="2"/>
        <v>0</v>
      </c>
      <c r="P78" s="95"/>
      <c r="Q78" s="95"/>
      <c r="R78" s="95"/>
    </row>
    <row r="79" spans="2:18" ht="36">
      <c r="B79" s="88" t="s">
        <v>765</v>
      </c>
      <c r="C79" s="77" t="s">
        <v>637</v>
      </c>
      <c r="D79" s="78" t="s">
        <v>641</v>
      </c>
      <c r="E79" s="78" t="s">
        <v>659</v>
      </c>
      <c r="F79" s="77">
        <v>100</v>
      </c>
      <c r="G79" s="103">
        <v>664900</v>
      </c>
      <c r="H79" s="104">
        <v>-664900</v>
      </c>
      <c r="I79" s="104">
        <f t="shared" si="0"/>
        <v>0</v>
      </c>
      <c r="J79" s="79">
        <v>664900</v>
      </c>
      <c r="K79" s="71">
        <v>-664900</v>
      </c>
      <c r="L79" s="105">
        <f t="shared" si="1"/>
        <v>0</v>
      </c>
      <c r="M79" s="79">
        <v>0</v>
      </c>
      <c r="N79" s="71"/>
      <c r="O79" s="105">
        <f t="shared" si="2"/>
        <v>0</v>
      </c>
      <c r="P79" s="95"/>
      <c r="Q79" s="95"/>
      <c r="R79" s="95"/>
    </row>
    <row r="80" spans="2:18" ht="24">
      <c r="B80" s="88" t="s">
        <v>766</v>
      </c>
      <c r="C80" s="77" t="s">
        <v>637</v>
      </c>
      <c r="D80" s="78" t="s">
        <v>641</v>
      </c>
      <c r="E80" s="78" t="s">
        <v>659</v>
      </c>
      <c r="F80" s="77">
        <v>200</v>
      </c>
      <c r="G80" s="103">
        <v>23200</v>
      </c>
      <c r="H80" s="104">
        <v>-23200</v>
      </c>
      <c r="I80" s="104">
        <f aca="true" t="shared" si="4" ref="I80:I143">G80+H80</f>
        <v>0</v>
      </c>
      <c r="J80" s="79">
        <v>23200</v>
      </c>
      <c r="K80" s="71">
        <v>-23200</v>
      </c>
      <c r="L80" s="105">
        <f aca="true" t="shared" si="5" ref="L80:L143">J80+K80</f>
        <v>0</v>
      </c>
      <c r="M80" s="79">
        <v>0</v>
      </c>
      <c r="N80" s="71"/>
      <c r="O80" s="105">
        <f aca="true" t="shared" si="6" ref="O80:O143">M80+N80</f>
        <v>0</v>
      </c>
      <c r="P80" s="95"/>
      <c r="Q80" s="95"/>
      <c r="R80" s="95"/>
    </row>
    <row r="81" spans="2:18" s="64" customFormat="1" ht="12.75">
      <c r="B81" s="88" t="s">
        <v>381</v>
      </c>
      <c r="C81" s="69" t="s">
        <v>637</v>
      </c>
      <c r="D81" s="70" t="s">
        <v>648</v>
      </c>
      <c r="E81" s="70"/>
      <c r="F81" s="69"/>
      <c r="G81" s="104">
        <f>G83</f>
        <v>0</v>
      </c>
      <c r="H81" s="104">
        <f>H83</f>
        <v>0</v>
      </c>
      <c r="I81" s="104">
        <f t="shared" si="4"/>
        <v>0</v>
      </c>
      <c r="J81" s="71">
        <f>J83</f>
        <v>0</v>
      </c>
      <c r="K81" s="71">
        <f>K83</f>
        <v>0</v>
      </c>
      <c r="L81" s="105">
        <f t="shared" si="5"/>
        <v>0</v>
      </c>
      <c r="M81" s="71">
        <f>M83</f>
        <v>0</v>
      </c>
      <c r="N81" s="71">
        <f>N83</f>
        <v>0</v>
      </c>
      <c r="O81" s="105">
        <f t="shared" si="6"/>
        <v>0</v>
      </c>
      <c r="P81" s="95"/>
      <c r="Q81" s="95"/>
      <c r="R81" s="95"/>
    </row>
    <row r="82" spans="2:18" s="64" customFormat="1" ht="12.75">
      <c r="B82" s="88" t="s">
        <v>807</v>
      </c>
      <c r="C82" s="69" t="s">
        <v>637</v>
      </c>
      <c r="D82" s="70" t="s">
        <v>648</v>
      </c>
      <c r="E82" s="70" t="s">
        <v>783</v>
      </c>
      <c r="F82" s="69"/>
      <c r="G82" s="104">
        <f>G83</f>
        <v>0</v>
      </c>
      <c r="H82" s="104">
        <f>H83</f>
        <v>0</v>
      </c>
      <c r="I82" s="104">
        <f t="shared" si="4"/>
        <v>0</v>
      </c>
      <c r="J82" s="71">
        <f>J83</f>
        <v>0</v>
      </c>
      <c r="K82" s="71">
        <f>K83</f>
        <v>0</v>
      </c>
      <c r="L82" s="105">
        <f t="shared" si="5"/>
        <v>0</v>
      </c>
      <c r="M82" s="71">
        <f>M83</f>
        <v>0</v>
      </c>
      <c r="N82" s="71">
        <f>N83</f>
        <v>0</v>
      </c>
      <c r="O82" s="105">
        <f t="shared" si="6"/>
        <v>0</v>
      </c>
      <c r="P82" s="95"/>
      <c r="Q82" s="95"/>
      <c r="R82" s="95"/>
    </row>
    <row r="83" spans="2:18" s="64" customFormat="1" ht="24">
      <c r="B83" s="88" t="s">
        <v>818</v>
      </c>
      <c r="C83" s="69" t="s">
        <v>637</v>
      </c>
      <c r="D83" s="70" t="s">
        <v>648</v>
      </c>
      <c r="E83" s="70" t="s">
        <v>660</v>
      </c>
      <c r="F83" s="69"/>
      <c r="G83" s="104">
        <f>G84</f>
        <v>0</v>
      </c>
      <c r="H83" s="104">
        <f>H84</f>
        <v>0</v>
      </c>
      <c r="I83" s="104">
        <f t="shared" si="4"/>
        <v>0</v>
      </c>
      <c r="J83" s="71">
        <f>J84</f>
        <v>0</v>
      </c>
      <c r="K83" s="71">
        <f>K84</f>
        <v>0</v>
      </c>
      <c r="L83" s="105">
        <f t="shared" si="5"/>
        <v>0</v>
      </c>
      <c r="M83" s="71">
        <f>M84</f>
        <v>0</v>
      </c>
      <c r="N83" s="71">
        <f>N84</f>
        <v>0</v>
      </c>
      <c r="O83" s="105">
        <f t="shared" si="6"/>
        <v>0</v>
      </c>
      <c r="P83" s="95"/>
      <c r="Q83" s="95"/>
      <c r="R83" s="95"/>
    </row>
    <row r="84" spans="2:18" s="64" customFormat="1" ht="12.75">
      <c r="B84" s="88" t="s">
        <v>769</v>
      </c>
      <c r="C84" s="69" t="s">
        <v>637</v>
      </c>
      <c r="D84" s="70" t="s">
        <v>648</v>
      </c>
      <c r="E84" s="70" t="s">
        <v>660</v>
      </c>
      <c r="F84" s="69">
        <v>800</v>
      </c>
      <c r="G84" s="104"/>
      <c r="H84" s="104"/>
      <c r="I84" s="104">
        <f t="shared" si="4"/>
        <v>0</v>
      </c>
      <c r="J84" s="71"/>
      <c r="K84" s="71"/>
      <c r="L84" s="105">
        <f t="shared" si="5"/>
        <v>0</v>
      </c>
      <c r="M84" s="71">
        <v>0</v>
      </c>
      <c r="N84" s="71"/>
      <c r="O84" s="105">
        <f t="shared" si="6"/>
        <v>0</v>
      </c>
      <c r="P84" s="95"/>
      <c r="Q84" s="95"/>
      <c r="R84" s="95"/>
    </row>
    <row r="85" spans="2:18" s="64" customFormat="1" ht="12.75">
      <c r="B85" s="88" t="s">
        <v>438</v>
      </c>
      <c r="C85" s="69" t="s">
        <v>637</v>
      </c>
      <c r="D85" s="70" t="s">
        <v>642</v>
      </c>
      <c r="E85" s="70"/>
      <c r="F85" s="69"/>
      <c r="G85" s="104">
        <f>G87</f>
        <v>0</v>
      </c>
      <c r="H85" s="104">
        <f>H87</f>
        <v>1000000</v>
      </c>
      <c r="I85" s="104">
        <f t="shared" si="4"/>
        <v>1000000</v>
      </c>
      <c r="J85" s="71">
        <f>J87</f>
        <v>0</v>
      </c>
      <c r="K85" s="71">
        <f>K87</f>
        <v>500000</v>
      </c>
      <c r="L85" s="105">
        <f t="shared" si="5"/>
        <v>500000</v>
      </c>
      <c r="M85" s="71">
        <f>M87</f>
        <v>0</v>
      </c>
      <c r="N85" s="71">
        <f>N87</f>
        <v>500000</v>
      </c>
      <c r="O85" s="105">
        <f t="shared" si="6"/>
        <v>500000</v>
      </c>
      <c r="P85" s="95"/>
      <c r="Q85" s="95"/>
      <c r="R85" s="95"/>
    </row>
    <row r="86" spans="2:18" s="64" customFormat="1" ht="12.75">
      <c r="B86" s="88" t="s">
        <v>807</v>
      </c>
      <c r="C86" s="69" t="s">
        <v>637</v>
      </c>
      <c r="D86" s="70" t="s">
        <v>642</v>
      </c>
      <c r="E86" s="70" t="s">
        <v>783</v>
      </c>
      <c r="F86" s="69"/>
      <c r="G86" s="104">
        <f>G87</f>
        <v>0</v>
      </c>
      <c r="H86" s="104">
        <f>H87</f>
        <v>1000000</v>
      </c>
      <c r="I86" s="104">
        <f t="shared" si="4"/>
        <v>1000000</v>
      </c>
      <c r="J86" s="71">
        <f>J87</f>
        <v>0</v>
      </c>
      <c r="K86" s="71">
        <f>K87</f>
        <v>500000</v>
      </c>
      <c r="L86" s="105">
        <f t="shared" si="5"/>
        <v>500000</v>
      </c>
      <c r="M86" s="71">
        <f>M87</f>
        <v>0</v>
      </c>
      <c r="N86" s="71">
        <f>N87</f>
        <v>500000</v>
      </c>
      <c r="O86" s="105">
        <f t="shared" si="6"/>
        <v>500000</v>
      </c>
      <c r="P86" s="95"/>
      <c r="Q86" s="95"/>
      <c r="R86" s="95"/>
    </row>
    <row r="87" spans="2:18" s="64" customFormat="1" ht="12.75">
      <c r="B87" s="88" t="s">
        <v>623</v>
      </c>
      <c r="C87" s="69" t="s">
        <v>637</v>
      </c>
      <c r="D87" s="70" t="s">
        <v>642</v>
      </c>
      <c r="E87" s="70" t="s">
        <v>785</v>
      </c>
      <c r="F87" s="69"/>
      <c r="G87" s="104">
        <f>G88</f>
        <v>0</v>
      </c>
      <c r="H87" s="104">
        <f>H88</f>
        <v>1000000</v>
      </c>
      <c r="I87" s="104">
        <f t="shared" si="4"/>
        <v>1000000</v>
      </c>
      <c r="J87" s="71">
        <f>J88</f>
        <v>0</v>
      </c>
      <c r="K87" s="71">
        <f>K88</f>
        <v>500000</v>
      </c>
      <c r="L87" s="105">
        <f t="shared" si="5"/>
        <v>500000</v>
      </c>
      <c r="M87" s="71">
        <f>M88</f>
        <v>0</v>
      </c>
      <c r="N87" s="71">
        <f>N88</f>
        <v>500000</v>
      </c>
      <c r="O87" s="105">
        <f t="shared" si="6"/>
        <v>500000</v>
      </c>
      <c r="P87" s="95"/>
      <c r="Q87" s="95"/>
      <c r="R87" s="95"/>
    </row>
    <row r="88" spans="2:18" s="64" customFormat="1" ht="12.75">
      <c r="B88" s="88" t="s">
        <v>769</v>
      </c>
      <c r="C88" s="69" t="s">
        <v>637</v>
      </c>
      <c r="D88" s="70" t="s">
        <v>642</v>
      </c>
      <c r="E88" s="70" t="s">
        <v>785</v>
      </c>
      <c r="F88" s="69">
        <v>800</v>
      </c>
      <c r="G88" s="104">
        <v>0</v>
      </c>
      <c r="H88" s="104">
        <v>1000000</v>
      </c>
      <c r="I88" s="104">
        <f t="shared" si="4"/>
        <v>1000000</v>
      </c>
      <c r="J88" s="71">
        <v>0</v>
      </c>
      <c r="K88" s="71">
        <v>500000</v>
      </c>
      <c r="L88" s="105">
        <f t="shared" si="5"/>
        <v>500000</v>
      </c>
      <c r="M88" s="71">
        <v>0</v>
      </c>
      <c r="N88" s="71">
        <v>500000</v>
      </c>
      <c r="O88" s="105">
        <f t="shared" si="6"/>
        <v>500000</v>
      </c>
      <c r="P88" s="95"/>
      <c r="Q88" s="95"/>
      <c r="R88" s="95"/>
    </row>
    <row r="89" spans="2:18" ht="12.75">
      <c r="B89" s="88" t="s">
        <v>446</v>
      </c>
      <c r="C89" s="77" t="s">
        <v>637</v>
      </c>
      <c r="D89" s="78" t="s">
        <v>643</v>
      </c>
      <c r="E89" s="78"/>
      <c r="F89" s="77"/>
      <c r="G89" s="103">
        <f>G90+G104+G113+G121+G134+G140+G99+G93+G127+G96</f>
        <v>3824282.77</v>
      </c>
      <c r="H89" s="103">
        <f>H90+H104+H113+H121+H134+H140+H99+H93+H127+H96</f>
        <v>13683411.23</v>
      </c>
      <c r="I89" s="104">
        <f t="shared" si="4"/>
        <v>17507694</v>
      </c>
      <c r="J89" s="79">
        <f>J90+J104+J113+J121+J134+J140+J99+J93+J127+J96</f>
        <v>4528915</v>
      </c>
      <c r="K89" s="79">
        <f>K90+K104+K113+K121+K134+K140+K99+K93+K127+K96</f>
        <v>7494014</v>
      </c>
      <c r="L89" s="71">
        <f t="shared" si="5"/>
        <v>12022929</v>
      </c>
      <c r="M89" s="79">
        <f>M90+M104+M113+M121+M134+M140+M99+M93+M127+M96</f>
        <v>0</v>
      </c>
      <c r="N89" s="79">
        <f>N90+N104+N113+N121+N134+N140+N99+N93+N127+N96</f>
        <v>12022929</v>
      </c>
      <c r="O89" s="71">
        <f t="shared" si="6"/>
        <v>12022929</v>
      </c>
      <c r="P89" s="95"/>
      <c r="Q89" s="95"/>
      <c r="R89" s="95"/>
    </row>
    <row r="90" spans="2:18" ht="24">
      <c r="B90" s="88" t="s">
        <v>1065</v>
      </c>
      <c r="C90" s="77" t="s">
        <v>637</v>
      </c>
      <c r="D90" s="78" t="s">
        <v>643</v>
      </c>
      <c r="E90" s="78" t="s">
        <v>735</v>
      </c>
      <c r="F90" s="77"/>
      <c r="G90" s="103">
        <f>G91</f>
        <v>240000</v>
      </c>
      <c r="H90" s="103">
        <f>H91</f>
        <v>0</v>
      </c>
      <c r="I90" s="104">
        <f t="shared" si="4"/>
        <v>240000</v>
      </c>
      <c r="J90" s="79">
        <f>J91</f>
        <v>240000</v>
      </c>
      <c r="K90" s="79">
        <f>K91</f>
        <v>-240000</v>
      </c>
      <c r="L90" s="105">
        <f t="shared" si="5"/>
        <v>0</v>
      </c>
      <c r="M90" s="79">
        <f>M91</f>
        <v>0</v>
      </c>
      <c r="N90" s="79">
        <f>N91</f>
        <v>0</v>
      </c>
      <c r="O90" s="105">
        <f t="shared" si="6"/>
        <v>0</v>
      </c>
      <c r="P90" s="95"/>
      <c r="Q90" s="95"/>
      <c r="R90" s="95"/>
    </row>
    <row r="91" spans="2:18" ht="24">
      <c r="B91" s="88" t="s">
        <v>820</v>
      </c>
      <c r="C91" s="77" t="s">
        <v>637</v>
      </c>
      <c r="D91" s="78" t="s">
        <v>643</v>
      </c>
      <c r="E91" s="78" t="s">
        <v>661</v>
      </c>
      <c r="F91" s="77"/>
      <c r="G91" s="103">
        <f>G92</f>
        <v>240000</v>
      </c>
      <c r="H91" s="103">
        <f>H92</f>
        <v>0</v>
      </c>
      <c r="I91" s="104">
        <f t="shared" si="4"/>
        <v>240000</v>
      </c>
      <c r="J91" s="79">
        <f>J92</f>
        <v>240000</v>
      </c>
      <c r="K91" s="79">
        <f>K92</f>
        <v>-240000</v>
      </c>
      <c r="L91" s="105">
        <f t="shared" si="5"/>
        <v>0</v>
      </c>
      <c r="M91" s="79">
        <f>M92</f>
        <v>0</v>
      </c>
      <c r="N91" s="79">
        <f>N92</f>
        <v>0</v>
      </c>
      <c r="O91" s="105">
        <f t="shared" si="6"/>
        <v>0</v>
      </c>
      <c r="P91" s="95"/>
      <c r="Q91" s="95"/>
      <c r="R91" s="95"/>
    </row>
    <row r="92" spans="2:18" ht="24">
      <c r="B92" s="88" t="s">
        <v>766</v>
      </c>
      <c r="C92" s="77" t="s">
        <v>637</v>
      </c>
      <c r="D92" s="78" t="s">
        <v>643</v>
      </c>
      <c r="E92" s="78" t="s">
        <v>661</v>
      </c>
      <c r="F92" s="77">
        <v>200</v>
      </c>
      <c r="G92" s="103">
        <v>240000</v>
      </c>
      <c r="H92" s="104"/>
      <c r="I92" s="104">
        <f t="shared" si="4"/>
        <v>240000</v>
      </c>
      <c r="J92" s="79">
        <v>240000</v>
      </c>
      <c r="K92" s="71">
        <v>-240000</v>
      </c>
      <c r="L92" s="105">
        <f t="shared" si="5"/>
        <v>0</v>
      </c>
      <c r="M92" s="79">
        <v>0</v>
      </c>
      <c r="N92" s="71"/>
      <c r="O92" s="105">
        <f t="shared" si="6"/>
        <v>0</v>
      </c>
      <c r="P92" s="95"/>
      <c r="Q92" s="95"/>
      <c r="R92" s="95"/>
    </row>
    <row r="93" spans="2:18" s="64" customFormat="1" ht="24">
      <c r="B93" s="88" t="s">
        <v>1068</v>
      </c>
      <c r="C93" s="69" t="s">
        <v>637</v>
      </c>
      <c r="D93" s="70" t="s">
        <v>643</v>
      </c>
      <c r="E93" s="70" t="s">
        <v>1029</v>
      </c>
      <c r="F93" s="69"/>
      <c r="G93" s="104">
        <f>G94</f>
        <v>0</v>
      </c>
      <c r="H93" s="104">
        <f>H94</f>
        <v>0</v>
      </c>
      <c r="I93" s="104">
        <f t="shared" si="4"/>
        <v>0</v>
      </c>
      <c r="J93" s="71">
        <f>J94</f>
        <v>0</v>
      </c>
      <c r="K93" s="71">
        <f>K94</f>
        <v>0</v>
      </c>
      <c r="L93" s="105">
        <f t="shared" si="5"/>
        <v>0</v>
      </c>
      <c r="M93" s="71">
        <f>M94</f>
        <v>0</v>
      </c>
      <c r="N93" s="71">
        <f>N94</f>
        <v>0</v>
      </c>
      <c r="O93" s="105">
        <f t="shared" si="6"/>
        <v>0</v>
      </c>
      <c r="P93" s="95"/>
      <c r="Q93" s="95"/>
      <c r="R93" s="95"/>
    </row>
    <row r="94" spans="2:18" s="64" customFormat="1" ht="12.75">
      <c r="B94" s="88" t="s">
        <v>827</v>
      </c>
      <c r="C94" s="69" t="s">
        <v>637</v>
      </c>
      <c r="D94" s="70" t="s">
        <v>643</v>
      </c>
      <c r="E94" s="69" t="s">
        <v>681</v>
      </c>
      <c r="F94" s="69"/>
      <c r="G94" s="104">
        <f>G95</f>
        <v>0</v>
      </c>
      <c r="H94" s="104">
        <f>H95</f>
        <v>0</v>
      </c>
      <c r="I94" s="104">
        <f t="shared" si="4"/>
        <v>0</v>
      </c>
      <c r="J94" s="71">
        <f>J95</f>
        <v>0</v>
      </c>
      <c r="K94" s="71">
        <f>K95</f>
        <v>0</v>
      </c>
      <c r="L94" s="105">
        <f t="shared" si="5"/>
        <v>0</v>
      </c>
      <c r="M94" s="71">
        <f>M95</f>
        <v>0</v>
      </c>
      <c r="N94" s="71">
        <f>N95</f>
        <v>0</v>
      </c>
      <c r="O94" s="105">
        <f t="shared" si="6"/>
        <v>0</v>
      </c>
      <c r="P94" s="95"/>
      <c r="Q94" s="95"/>
      <c r="R94" s="95"/>
    </row>
    <row r="95" spans="2:18" s="64" customFormat="1" ht="24">
      <c r="B95" s="88" t="s">
        <v>766</v>
      </c>
      <c r="C95" s="69" t="s">
        <v>637</v>
      </c>
      <c r="D95" s="70" t="s">
        <v>643</v>
      </c>
      <c r="E95" s="69" t="s">
        <v>681</v>
      </c>
      <c r="F95" s="69" t="s">
        <v>971</v>
      </c>
      <c r="G95" s="104">
        <v>0</v>
      </c>
      <c r="H95" s="104"/>
      <c r="I95" s="104">
        <f t="shared" si="4"/>
        <v>0</v>
      </c>
      <c r="J95" s="71">
        <v>0</v>
      </c>
      <c r="K95" s="71"/>
      <c r="L95" s="105">
        <f t="shared" si="5"/>
        <v>0</v>
      </c>
      <c r="M95" s="71">
        <v>0</v>
      </c>
      <c r="N95" s="71"/>
      <c r="O95" s="105">
        <f t="shared" si="6"/>
        <v>0</v>
      </c>
      <c r="P95" s="95"/>
      <c r="Q95" s="95"/>
      <c r="R95" s="95"/>
    </row>
    <row r="96" spans="2:18" s="64" customFormat="1" ht="12.75">
      <c r="B96" s="88" t="s">
        <v>1070</v>
      </c>
      <c r="C96" s="69" t="s">
        <v>637</v>
      </c>
      <c r="D96" s="70" t="s">
        <v>643</v>
      </c>
      <c r="E96" s="69" t="s">
        <v>757</v>
      </c>
      <c r="F96" s="69"/>
      <c r="G96" s="104">
        <f>G97</f>
        <v>1056392.77</v>
      </c>
      <c r="H96" s="104">
        <f>H97</f>
        <v>-1056392.77</v>
      </c>
      <c r="I96" s="104">
        <f t="shared" si="4"/>
        <v>0</v>
      </c>
      <c r="J96" s="71">
        <f>J97</f>
        <v>1761025</v>
      </c>
      <c r="K96" s="71">
        <f>K97</f>
        <v>-1761025</v>
      </c>
      <c r="L96" s="105">
        <f t="shared" si="5"/>
        <v>0</v>
      </c>
      <c r="M96" s="71">
        <f>M97</f>
        <v>0</v>
      </c>
      <c r="N96" s="71">
        <f>N97</f>
        <v>0</v>
      </c>
      <c r="O96" s="105">
        <f t="shared" si="6"/>
        <v>0</v>
      </c>
      <c r="P96" s="95"/>
      <c r="Q96" s="95"/>
      <c r="R96" s="95"/>
    </row>
    <row r="97" spans="2:18" s="64" customFormat="1" ht="12.75">
      <c r="B97" s="88" t="s">
        <v>1088</v>
      </c>
      <c r="C97" s="69" t="s">
        <v>637</v>
      </c>
      <c r="D97" s="70" t="s">
        <v>643</v>
      </c>
      <c r="E97" s="69" t="s">
        <v>714</v>
      </c>
      <c r="F97" s="69"/>
      <c r="G97" s="104">
        <f>G98</f>
        <v>1056392.77</v>
      </c>
      <c r="H97" s="104">
        <f>H98</f>
        <v>-1056392.77</v>
      </c>
      <c r="I97" s="104">
        <f t="shared" si="4"/>
        <v>0</v>
      </c>
      <c r="J97" s="71">
        <f>J98</f>
        <v>1761025</v>
      </c>
      <c r="K97" s="71">
        <f>K98</f>
        <v>-1761025</v>
      </c>
      <c r="L97" s="105">
        <f t="shared" si="5"/>
        <v>0</v>
      </c>
      <c r="M97" s="71">
        <f>M98</f>
        <v>0</v>
      </c>
      <c r="N97" s="71">
        <f>N98</f>
        <v>0</v>
      </c>
      <c r="O97" s="105">
        <f t="shared" si="6"/>
        <v>0</v>
      </c>
      <c r="P97" s="95"/>
      <c r="Q97" s="95"/>
      <c r="R97" s="95"/>
    </row>
    <row r="98" spans="2:18" s="64" customFormat="1" ht="24">
      <c r="B98" s="88" t="s">
        <v>766</v>
      </c>
      <c r="C98" s="69" t="s">
        <v>637</v>
      </c>
      <c r="D98" s="70" t="s">
        <v>643</v>
      </c>
      <c r="E98" s="69" t="s">
        <v>714</v>
      </c>
      <c r="F98" s="69" t="s">
        <v>971</v>
      </c>
      <c r="G98" s="104">
        <v>1056392.77</v>
      </c>
      <c r="H98" s="104">
        <v>-1056392.77</v>
      </c>
      <c r="I98" s="104">
        <f t="shared" si="4"/>
        <v>0</v>
      </c>
      <c r="J98" s="71">
        <v>1761025</v>
      </c>
      <c r="K98" s="71">
        <v>-1761025</v>
      </c>
      <c r="L98" s="105">
        <f t="shared" si="5"/>
        <v>0</v>
      </c>
      <c r="M98" s="71">
        <v>0</v>
      </c>
      <c r="N98" s="71"/>
      <c r="O98" s="105">
        <f t="shared" si="6"/>
        <v>0</v>
      </c>
      <c r="P98" s="95"/>
      <c r="Q98" s="95"/>
      <c r="R98" s="95"/>
    </row>
    <row r="99" spans="2:18" s="64" customFormat="1" ht="36">
      <c r="B99" s="88" t="s">
        <v>866</v>
      </c>
      <c r="C99" s="69" t="s">
        <v>637</v>
      </c>
      <c r="D99" s="70" t="s">
        <v>643</v>
      </c>
      <c r="E99" s="70" t="s">
        <v>736</v>
      </c>
      <c r="F99" s="69"/>
      <c r="G99" s="104">
        <f>G100</f>
        <v>0</v>
      </c>
      <c r="H99" s="104">
        <f>H100</f>
        <v>0</v>
      </c>
      <c r="I99" s="104">
        <f t="shared" si="4"/>
        <v>0</v>
      </c>
      <c r="J99" s="71">
        <f>J100</f>
        <v>0</v>
      </c>
      <c r="K99" s="71">
        <f>K100</f>
        <v>0</v>
      </c>
      <c r="L99" s="105">
        <f t="shared" si="5"/>
        <v>0</v>
      </c>
      <c r="M99" s="71">
        <f>M100</f>
        <v>0</v>
      </c>
      <c r="N99" s="71">
        <f>N100</f>
        <v>0</v>
      </c>
      <c r="O99" s="105">
        <f t="shared" si="6"/>
        <v>0</v>
      </c>
      <c r="P99" s="95"/>
      <c r="Q99" s="95"/>
      <c r="R99" s="95"/>
    </row>
    <row r="100" spans="2:18" s="64" customFormat="1" ht="24">
      <c r="B100" s="88" t="s">
        <v>867</v>
      </c>
      <c r="C100" s="69" t="s">
        <v>637</v>
      </c>
      <c r="D100" s="70" t="s">
        <v>643</v>
      </c>
      <c r="E100" s="70" t="s">
        <v>662</v>
      </c>
      <c r="F100" s="69"/>
      <c r="G100" s="104">
        <f>G101+G102+G103</f>
        <v>0</v>
      </c>
      <c r="H100" s="104">
        <f>H101+H102+H103</f>
        <v>0</v>
      </c>
      <c r="I100" s="104">
        <f t="shared" si="4"/>
        <v>0</v>
      </c>
      <c r="J100" s="71">
        <f>J101+J102+J103</f>
        <v>0</v>
      </c>
      <c r="K100" s="71">
        <f>K101+K102+K103</f>
        <v>0</v>
      </c>
      <c r="L100" s="105">
        <f t="shared" si="5"/>
        <v>0</v>
      </c>
      <c r="M100" s="71">
        <f>M101+M102+M103</f>
        <v>0</v>
      </c>
      <c r="N100" s="71">
        <f>N101+N102+N103</f>
        <v>0</v>
      </c>
      <c r="O100" s="105">
        <f t="shared" si="6"/>
        <v>0</v>
      </c>
      <c r="P100" s="95"/>
      <c r="Q100" s="95"/>
      <c r="R100" s="95"/>
    </row>
    <row r="101" spans="2:18" s="64" customFormat="1" ht="36">
      <c r="B101" s="88" t="s">
        <v>765</v>
      </c>
      <c r="C101" s="69" t="s">
        <v>637</v>
      </c>
      <c r="D101" s="70" t="s">
        <v>643</v>
      </c>
      <c r="E101" s="70" t="s">
        <v>662</v>
      </c>
      <c r="F101" s="69">
        <v>100</v>
      </c>
      <c r="G101" s="104">
        <v>0</v>
      </c>
      <c r="H101" s="104"/>
      <c r="I101" s="104">
        <f t="shared" si="4"/>
        <v>0</v>
      </c>
      <c r="J101" s="71">
        <v>0</v>
      </c>
      <c r="K101" s="71"/>
      <c r="L101" s="105">
        <f t="shared" si="5"/>
        <v>0</v>
      </c>
      <c r="M101" s="71">
        <v>0</v>
      </c>
      <c r="N101" s="71"/>
      <c r="O101" s="105">
        <f t="shared" si="6"/>
        <v>0</v>
      </c>
      <c r="P101" s="95"/>
      <c r="Q101" s="95"/>
      <c r="R101" s="95"/>
    </row>
    <row r="102" spans="2:18" s="64" customFormat="1" ht="24">
      <c r="B102" s="88" t="s">
        <v>766</v>
      </c>
      <c r="C102" s="69" t="s">
        <v>637</v>
      </c>
      <c r="D102" s="70" t="s">
        <v>643</v>
      </c>
      <c r="E102" s="70" t="s">
        <v>662</v>
      </c>
      <c r="F102" s="69">
        <v>200</v>
      </c>
      <c r="G102" s="104">
        <v>0</v>
      </c>
      <c r="H102" s="104"/>
      <c r="I102" s="104">
        <f t="shared" si="4"/>
        <v>0</v>
      </c>
      <c r="J102" s="71">
        <v>0</v>
      </c>
      <c r="K102" s="71"/>
      <c r="L102" s="105">
        <f t="shared" si="5"/>
        <v>0</v>
      </c>
      <c r="M102" s="71">
        <v>0</v>
      </c>
      <c r="N102" s="71"/>
      <c r="O102" s="105">
        <f t="shared" si="6"/>
        <v>0</v>
      </c>
      <c r="P102" s="95"/>
      <c r="Q102" s="95"/>
      <c r="R102" s="95"/>
    </row>
    <row r="103" spans="2:18" s="64" customFormat="1" ht="12.75">
      <c r="B103" s="88" t="s">
        <v>769</v>
      </c>
      <c r="C103" s="69" t="s">
        <v>637</v>
      </c>
      <c r="D103" s="70" t="s">
        <v>643</v>
      </c>
      <c r="E103" s="70" t="s">
        <v>662</v>
      </c>
      <c r="F103" s="69">
        <v>800</v>
      </c>
      <c r="G103" s="104"/>
      <c r="H103" s="104"/>
      <c r="I103" s="104">
        <f t="shared" si="4"/>
        <v>0</v>
      </c>
      <c r="J103" s="71"/>
      <c r="K103" s="71"/>
      <c r="L103" s="105">
        <f t="shared" si="5"/>
        <v>0</v>
      </c>
      <c r="M103" s="71">
        <v>0</v>
      </c>
      <c r="N103" s="71"/>
      <c r="O103" s="105">
        <f t="shared" si="6"/>
        <v>0</v>
      </c>
      <c r="P103" s="95"/>
      <c r="Q103" s="95"/>
      <c r="R103" s="95"/>
    </row>
    <row r="104" spans="2:18" ht="24">
      <c r="B104" s="88" t="s">
        <v>884</v>
      </c>
      <c r="C104" s="77" t="s">
        <v>637</v>
      </c>
      <c r="D104" s="78" t="s">
        <v>643</v>
      </c>
      <c r="E104" s="78" t="s">
        <v>663</v>
      </c>
      <c r="F104" s="77"/>
      <c r="G104" s="103">
        <f>G105+G107+G110</f>
        <v>1606145</v>
      </c>
      <c r="H104" s="103">
        <f>H105+H107+H110</f>
        <v>-917445</v>
      </c>
      <c r="I104" s="104">
        <f t="shared" si="4"/>
        <v>688700</v>
      </c>
      <c r="J104" s="79">
        <f>J105+J107+J110</f>
        <v>1606145</v>
      </c>
      <c r="K104" s="79">
        <f>K105+K107+K110</f>
        <v>-917445</v>
      </c>
      <c r="L104" s="105">
        <f t="shared" si="5"/>
        <v>688700</v>
      </c>
      <c r="M104" s="79">
        <f>M105+M107+M110</f>
        <v>0</v>
      </c>
      <c r="N104" s="79">
        <f>N105+N107+N110</f>
        <v>688700</v>
      </c>
      <c r="O104" s="105">
        <f t="shared" si="6"/>
        <v>688700</v>
      </c>
      <c r="P104" s="95"/>
      <c r="Q104" s="95"/>
      <c r="R104" s="95"/>
    </row>
    <row r="105" spans="2:18" ht="24">
      <c r="B105" s="88" t="s">
        <v>885</v>
      </c>
      <c r="C105" s="77" t="s">
        <v>637</v>
      </c>
      <c r="D105" s="78" t="s">
        <v>643</v>
      </c>
      <c r="E105" s="78" t="s">
        <v>773</v>
      </c>
      <c r="F105" s="77"/>
      <c r="G105" s="103">
        <f>G106</f>
        <v>484345</v>
      </c>
      <c r="H105" s="103">
        <f>H106</f>
        <v>-484345</v>
      </c>
      <c r="I105" s="104">
        <f t="shared" si="4"/>
        <v>0</v>
      </c>
      <c r="J105" s="79">
        <f>J106</f>
        <v>484345</v>
      </c>
      <c r="K105" s="79">
        <f>K106</f>
        <v>-484345</v>
      </c>
      <c r="L105" s="105">
        <f t="shared" si="5"/>
        <v>0</v>
      </c>
      <c r="M105" s="79">
        <f>M106</f>
        <v>0</v>
      </c>
      <c r="N105" s="79">
        <f>N106</f>
        <v>0</v>
      </c>
      <c r="O105" s="105">
        <f t="shared" si="6"/>
        <v>0</v>
      </c>
      <c r="P105" s="95"/>
      <c r="Q105" s="95"/>
      <c r="R105" s="95"/>
    </row>
    <row r="106" spans="2:18" ht="24">
      <c r="B106" s="88" t="s">
        <v>766</v>
      </c>
      <c r="C106" s="77" t="s">
        <v>637</v>
      </c>
      <c r="D106" s="78" t="s">
        <v>643</v>
      </c>
      <c r="E106" s="78" t="s">
        <v>773</v>
      </c>
      <c r="F106" s="77">
        <v>200</v>
      </c>
      <c r="G106" s="103">
        <v>484345</v>
      </c>
      <c r="H106" s="104">
        <v>-484345</v>
      </c>
      <c r="I106" s="104">
        <f t="shared" si="4"/>
        <v>0</v>
      </c>
      <c r="J106" s="79">
        <v>484345</v>
      </c>
      <c r="K106" s="71">
        <v>-484345</v>
      </c>
      <c r="L106" s="105">
        <f t="shared" si="5"/>
        <v>0</v>
      </c>
      <c r="M106" s="79">
        <v>0</v>
      </c>
      <c r="N106" s="71"/>
      <c r="O106" s="105">
        <f t="shared" si="6"/>
        <v>0</v>
      </c>
      <c r="P106" s="95"/>
      <c r="Q106" s="95"/>
      <c r="R106" s="95"/>
    </row>
    <row r="107" spans="2:18" s="64" customFormat="1" ht="12.75">
      <c r="B107" s="88" t="s">
        <v>900</v>
      </c>
      <c r="C107" s="69" t="s">
        <v>637</v>
      </c>
      <c r="D107" s="70" t="s">
        <v>643</v>
      </c>
      <c r="E107" s="70" t="s">
        <v>774</v>
      </c>
      <c r="F107" s="69"/>
      <c r="G107" s="104">
        <f>G108</f>
        <v>0</v>
      </c>
      <c r="H107" s="104">
        <f>H108</f>
        <v>0</v>
      </c>
      <c r="I107" s="104">
        <f t="shared" si="4"/>
        <v>0</v>
      </c>
      <c r="J107" s="71">
        <f>J108</f>
        <v>0</v>
      </c>
      <c r="K107" s="71">
        <f>K108</f>
        <v>0</v>
      </c>
      <c r="L107" s="105">
        <f t="shared" si="5"/>
        <v>0</v>
      </c>
      <c r="M107" s="71">
        <f>M108</f>
        <v>0</v>
      </c>
      <c r="N107" s="71">
        <f>N108</f>
        <v>0</v>
      </c>
      <c r="O107" s="105">
        <f t="shared" si="6"/>
        <v>0</v>
      </c>
      <c r="P107" s="95"/>
      <c r="Q107" s="95"/>
      <c r="R107" s="95"/>
    </row>
    <row r="108" spans="2:18" s="64" customFormat="1" ht="12.75">
      <c r="B108" s="88" t="s">
        <v>901</v>
      </c>
      <c r="C108" s="69" t="s">
        <v>637</v>
      </c>
      <c r="D108" s="70" t="s">
        <v>643</v>
      </c>
      <c r="E108" s="70" t="s">
        <v>775</v>
      </c>
      <c r="F108" s="69"/>
      <c r="G108" s="104">
        <f>G109</f>
        <v>0</v>
      </c>
      <c r="H108" s="104">
        <f>H109</f>
        <v>0</v>
      </c>
      <c r="I108" s="104">
        <f t="shared" si="4"/>
        <v>0</v>
      </c>
      <c r="J108" s="71">
        <f>J109</f>
        <v>0</v>
      </c>
      <c r="K108" s="71">
        <f>K109</f>
        <v>0</v>
      </c>
      <c r="L108" s="105">
        <f t="shared" si="5"/>
        <v>0</v>
      </c>
      <c r="M108" s="71">
        <f>M109</f>
        <v>0</v>
      </c>
      <c r="N108" s="71">
        <f>N109</f>
        <v>0</v>
      </c>
      <c r="O108" s="105">
        <f t="shared" si="6"/>
        <v>0</v>
      </c>
      <c r="P108" s="95"/>
      <c r="Q108" s="95"/>
      <c r="R108" s="95"/>
    </row>
    <row r="109" spans="2:18" s="64" customFormat="1" ht="36">
      <c r="B109" s="88" t="s">
        <v>765</v>
      </c>
      <c r="C109" s="69" t="s">
        <v>637</v>
      </c>
      <c r="D109" s="70" t="s">
        <v>643</v>
      </c>
      <c r="E109" s="70" t="s">
        <v>775</v>
      </c>
      <c r="F109" s="69">
        <v>100</v>
      </c>
      <c r="G109" s="104">
        <v>0</v>
      </c>
      <c r="H109" s="104"/>
      <c r="I109" s="104">
        <f t="shared" si="4"/>
        <v>0</v>
      </c>
      <c r="J109" s="71">
        <v>0</v>
      </c>
      <c r="K109" s="71"/>
      <c r="L109" s="105">
        <f t="shared" si="5"/>
        <v>0</v>
      </c>
      <c r="M109" s="71">
        <v>0</v>
      </c>
      <c r="N109" s="71"/>
      <c r="O109" s="105">
        <f t="shared" si="6"/>
        <v>0</v>
      </c>
      <c r="P109" s="95"/>
      <c r="Q109" s="95"/>
      <c r="R109" s="95"/>
    </row>
    <row r="110" spans="2:18" ht="12.75">
      <c r="B110" s="88" t="s">
        <v>886</v>
      </c>
      <c r="C110" s="77" t="s">
        <v>637</v>
      </c>
      <c r="D110" s="78" t="s">
        <v>643</v>
      </c>
      <c r="E110" s="78" t="s">
        <v>667</v>
      </c>
      <c r="F110" s="77"/>
      <c r="G110" s="103">
        <f>G111+G112</f>
        <v>1121800</v>
      </c>
      <c r="H110" s="103">
        <f>H111+H112</f>
        <v>-433100</v>
      </c>
      <c r="I110" s="104">
        <f t="shared" si="4"/>
        <v>688700</v>
      </c>
      <c r="J110" s="79">
        <f>J111+J112</f>
        <v>1121800</v>
      </c>
      <c r="K110" s="79">
        <f>K111+K112</f>
        <v>-433100</v>
      </c>
      <c r="L110" s="105">
        <f t="shared" si="5"/>
        <v>688700</v>
      </c>
      <c r="M110" s="79">
        <f>M111+M112</f>
        <v>0</v>
      </c>
      <c r="N110" s="79">
        <f>N111+N112</f>
        <v>688700</v>
      </c>
      <c r="O110" s="105">
        <f t="shared" si="6"/>
        <v>688700</v>
      </c>
      <c r="P110" s="95"/>
      <c r="Q110" s="95"/>
      <c r="R110" s="95"/>
    </row>
    <row r="111" spans="2:18" ht="36">
      <c r="B111" s="88" t="s">
        <v>765</v>
      </c>
      <c r="C111" s="77" t="s">
        <v>637</v>
      </c>
      <c r="D111" s="78" t="s">
        <v>643</v>
      </c>
      <c r="E111" s="78" t="s">
        <v>667</v>
      </c>
      <c r="F111" s="77">
        <v>100</v>
      </c>
      <c r="G111" s="103">
        <v>835568</v>
      </c>
      <c r="H111" s="104">
        <v>-231900</v>
      </c>
      <c r="I111" s="104">
        <f t="shared" si="4"/>
        <v>603668</v>
      </c>
      <c r="J111" s="79">
        <v>835568</v>
      </c>
      <c r="K111" s="71">
        <v>-231900</v>
      </c>
      <c r="L111" s="105">
        <f t="shared" si="5"/>
        <v>603668</v>
      </c>
      <c r="M111" s="79">
        <v>0</v>
      </c>
      <c r="N111" s="71">
        <v>603668</v>
      </c>
      <c r="O111" s="105">
        <f t="shared" si="6"/>
        <v>603668</v>
      </c>
      <c r="P111" s="95"/>
      <c r="Q111" s="95"/>
      <c r="R111" s="95"/>
    </row>
    <row r="112" spans="2:18" ht="24">
      <c r="B112" s="88" t="s">
        <v>766</v>
      </c>
      <c r="C112" s="77" t="s">
        <v>637</v>
      </c>
      <c r="D112" s="78" t="s">
        <v>643</v>
      </c>
      <c r="E112" s="78" t="s">
        <v>667</v>
      </c>
      <c r="F112" s="77">
        <v>200</v>
      </c>
      <c r="G112" s="103">
        <v>286232</v>
      </c>
      <c r="H112" s="104">
        <v>-201200</v>
      </c>
      <c r="I112" s="104">
        <f t="shared" si="4"/>
        <v>85032</v>
      </c>
      <c r="J112" s="79">
        <v>286232</v>
      </c>
      <c r="K112" s="71">
        <v>-201200</v>
      </c>
      <c r="L112" s="105">
        <f t="shared" si="5"/>
        <v>85032</v>
      </c>
      <c r="M112" s="79">
        <v>0</v>
      </c>
      <c r="N112" s="71">
        <v>85032</v>
      </c>
      <c r="O112" s="105">
        <f t="shared" si="6"/>
        <v>85032</v>
      </c>
      <c r="P112" s="95"/>
      <c r="Q112" s="95"/>
      <c r="R112" s="95"/>
    </row>
    <row r="113" spans="2:18" ht="24">
      <c r="B113" s="88" t="s">
        <v>887</v>
      </c>
      <c r="C113" s="77" t="s">
        <v>637</v>
      </c>
      <c r="D113" s="78" t="s">
        <v>643</v>
      </c>
      <c r="E113" s="78" t="s">
        <v>737</v>
      </c>
      <c r="F113" s="77"/>
      <c r="G113" s="103">
        <f>G114+G117+G119</f>
        <v>177645</v>
      </c>
      <c r="H113" s="103">
        <f>H114+H117+H119</f>
        <v>13100</v>
      </c>
      <c r="I113" s="104">
        <f t="shared" si="4"/>
        <v>190745</v>
      </c>
      <c r="J113" s="79">
        <f>J114+J117+J119</f>
        <v>177645</v>
      </c>
      <c r="K113" s="79">
        <f>K114+K117+K119</f>
        <v>-177645</v>
      </c>
      <c r="L113" s="105">
        <f t="shared" si="5"/>
        <v>0</v>
      </c>
      <c r="M113" s="79">
        <f>M114+M117+M119</f>
        <v>0</v>
      </c>
      <c r="N113" s="79">
        <f>N114+N117+N119</f>
        <v>0</v>
      </c>
      <c r="O113" s="105">
        <f t="shared" si="6"/>
        <v>0</v>
      </c>
      <c r="P113" s="95"/>
      <c r="Q113" s="95"/>
      <c r="R113" s="95"/>
    </row>
    <row r="114" spans="2:18" ht="36">
      <c r="B114" s="88" t="s">
        <v>888</v>
      </c>
      <c r="C114" s="77" t="s">
        <v>637</v>
      </c>
      <c r="D114" s="78" t="s">
        <v>643</v>
      </c>
      <c r="E114" s="78" t="s">
        <v>664</v>
      </c>
      <c r="F114" s="77"/>
      <c r="G114" s="103">
        <f>G115+G116</f>
        <v>70345</v>
      </c>
      <c r="H114" s="103">
        <f>H115+H116</f>
        <v>3100</v>
      </c>
      <c r="I114" s="104">
        <f t="shared" si="4"/>
        <v>73445</v>
      </c>
      <c r="J114" s="79">
        <f>J115+J116</f>
        <v>70345</v>
      </c>
      <c r="K114" s="79">
        <f>K115+K116</f>
        <v>-70345</v>
      </c>
      <c r="L114" s="105">
        <f t="shared" si="5"/>
        <v>0</v>
      </c>
      <c r="M114" s="79">
        <f>M115+M116</f>
        <v>0</v>
      </c>
      <c r="N114" s="79">
        <f>N115+N116</f>
        <v>0</v>
      </c>
      <c r="O114" s="105">
        <f t="shared" si="6"/>
        <v>0</v>
      </c>
      <c r="P114" s="95"/>
      <c r="Q114" s="95"/>
      <c r="R114" s="95"/>
    </row>
    <row r="115" spans="2:18" ht="24">
      <c r="B115" s="88" t="s">
        <v>766</v>
      </c>
      <c r="C115" s="77" t="s">
        <v>637</v>
      </c>
      <c r="D115" s="78" t="s">
        <v>643</v>
      </c>
      <c r="E115" s="78" t="s">
        <v>664</v>
      </c>
      <c r="F115" s="77">
        <v>200</v>
      </c>
      <c r="G115" s="103">
        <v>60000</v>
      </c>
      <c r="H115" s="104">
        <v>-6900</v>
      </c>
      <c r="I115" s="104">
        <f t="shared" si="4"/>
        <v>53100</v>
      </c>
      <c r="J115" s="79">
        <v>60000</v>
      </c>
      <c r="K115" s="71">
        <v>-60000</v>
      </c>
      <c r="L115" s="105">
        <f t="shared" si="5"/>
        <v>0</v>
      </c>
      <c r="M115" s="79">
        <v>0</v>
      </c>
      <c r="N115" s="71"/>
      <c r="O115" s="105">
        <f t="shared" si="6"/>
        <v>0</v>
      </c>
      <c r="P115" s="95"/>
      <c r="Q115" s="95"/>
      <c r="R115" s="95"/>
    </row>
    <row r="116" spans="2:18" ht="12.75">
      <c r="B116" s="88" t="s">
        <v>771</v>
      </c>
      <c r="C116" s="77" t="s">
        <v>637</v>
      </c>
      <c r="D116" s="78" t="s">
        <v>643</v>
      </c>
      <c r="E116" s="78" t="s">
        <v>664</v>
      </c>
      <c r="F116" s="77" t="s">
        <v>997</v>
      </c>
      <c r="G116" s="103">
        <v>10345</v>
      </c>
      <c r="H116" s="104">
        <v>10000</v>
      </c>
      <c r="I116" s="104">
        <f t="shared" si="4"/>
        <v>20345</v>
      </c>
      <c r="J116" s="79">
        <v>10345</v>
      </c>
      <c r="K116" s="71">
        <v>-10345</v>
      </c>
      <c r="L116" s="105">
        <f t="shared" si="5"/>
        <v>0</v>
      </c>
      <c r="M116" s="79">
        <v>0</v>
      </c>
      <c r="N116" s="71"/>
      <c r="O116" s="105">
        <f t="shared" si="6"/>
        <v>0</v>
      </c>
      <c r="P116" s="95"/>
      <c r="Q116" s="95"/>
      <c r="R116" s="95"/>
    </row>
    <row r="117" spans="2:18" ht="24">
      <c r="B117" s="88" t="s">
        <v>889</v>
      </c>
      <c r="C117" s="77" t="s">
        <v>637</v>
      </c>
      <c r="D117" s="78" t="s">
        <v>643</v>
      </c>
      <c r="E117" s="78" t="s">
        <v>665</v>
      </c>
      <c r="F117" s="77"/>
      <c r="G117" s="103">
        <f>G118</f>
        <v>107300</v>
      </c>
      <c r="H117" s="103">
        <f>H118</f>
        <v>10000</v>
      </c>
      <c r="I117" s="104">
        <f t="shared" si="4"/>
        <v>117300</v>
      </c>
      <c r="J117" s="79">
        <f>J118</f>
        <v>107300</v>
      </c>
      <c r="K117" s="79">
        <f>K118</f>
        <v>-107300</v>
      </c>
      <c r="L117" s="105">
        <f t="shared" si="5"/>
        <v>0</v>
      </c>
      <c r="M117" s="79">
        <f>M118</f>
        <v>0</v>
      </c>
      <c r="N117" s="79">
        <f>N118</f>
        <v>0</v>
      </c>
      <c r="O117" s="105">
        <f t="shared" si="6"/>
        <v>0</v>
      </c>
      <c r="P117" s="95"/>
      <c r="Q117" s="95"/>
      <c r="R117" s="95"/>
    </row>
    <row r="118" spans="2:18" ht="24">
      <c r="B118" s="88" t="s">
        <v>766</v>
      </c>
      <c r="C118" s="77" t="s">
        <v>637</v>
      </c>
      <c r="D118" s="78" t="s">
        <v>643</v>
      </c>
      <c r="E118" s="78" t="s">
        <v>665</v>
      </c>
      <c r="F118" s="77">
        <v>200</v>
      </c>
      <c r="G118" s="103">
        <v>107300</v>
      </c>
      <c r="H118" s="104">
        <v>10000</v>
      </c>
      <c r="I118" s="104">
        <f t="shared" si="4"/>
        <v>117300</v>
      </c>
      <c r="J118" s="79">
        <v>107300</v>
      </c>
      <c r="K118" s="71">
        <v>-107300</v>
      </c>
      <c r="L118" s="105">
        <f t="shared" si="5"/>
        <v>0</v>
      </c>
      <c r="M118" s="79">
        <v>0</v>
      </c>
      <c r="N118" s="71"/>
      <c r="O118" s="105">
        <f t="shared" si="6"/>
        <v>0</v>
      </c>
      <c r="P118" s="95"/>
      <c r="Q118" s="95"/>
      <c r="R118" s="95"/>
    </row>
    <row r="119" spans="2:18" s="64" customFormat="1" ht="12.75">
      <c r="B119" s="88" t="s">
        <v>890</v>
      </c>
      <c r="C119" s="69" t="s">
        <v>637</v>
      </c>
      <c r="D119" s="70" t="s">
        <v>643</v>
      </c>
      <c r="E119" s="70" t="s">
        <v>666</v>
      </c>
      <c r="F119" s="69"/>
      <c r="G119" s="104">
        <f>G120</f>
        <v>0</v>
      </c>
      <c r="H119" s="104">
        <f>H120</f>
        <v>0</v>
      </c>
      <c r="I119" s="104">
        <f t="shared" si="4"/>
        <v>0</v>
      </c>
      <c r="J119" s="71">
        <f>J120</f>
        <v>0</v>
      </c>
      <c r="K119" s="71">
        <f>K120</f>
        <v>0</v>
      </c>
      <c r="L119" s="105">
        <f t="shared" si="5"/>
        <v>0</v>
      </c>
      <c r="M119" s="71">
        <f>M120</f>
        <v>0</v>
      </c>
      <c r="N119" s="71">
        <f>N120</f>
        <v>0</v>
      </c>
      <c r="O119" s="105">
        <f t="shared" si="6"/>
        <v>0</v>
      </c>
      <c r="P119" s="95"/>
      <c r="Q119" s="95"/>
      <c r="R119" s="95"/>
    </row>
    <row r="120" spans="2:18" s="64" customFormat="1" ht="24">
      <c r="B120" s="88" t="s">
        <v>766</v>
      </c>
      <c r="C120" s="69" t="s">
        <v>637</v>
      </c>
      <c r="D120" s="70" t="s">
        <v>643</v>
      </c>
      <c r="E120" s="70" t="s">
        <v>666</v>
      </c>
      <c r="F120" s="69">
        <v>200</v>
      </c>
      <c r="G120" s="104">
        <v>0</v>
      </c>
      <c r="H120" s="104"/>
      <c r="I120" s="104">
        <f t="shared" si="4"/>
        <v>0</v>
      </c>
      <c r="J120" s="71">
        <v>0</v>
      </c>
      <c r="K120" s="71"/>
      <c r="L120" s="105">
        <f t="shared" si="5"/>
        <v>0</v>
      </c>
      <c r="M120" s="71">
        <v>0</v>
      </c>
      <c r="N120" s="71"/>
      <c r="O120" s="105">
        <f t="shared" si="6"/>
        <v>0</v>
      </c>
      <c r="P120" s="95"/>
      <c r="Q120" s="95"/>
      <c r="R120" s="95"/>
    </row>
    <row r="121" spans="2:18" ht="24">
      <c r="B121" s="88" t="s">
        <v>893</v>
      </c>
      <c r="C121" s="77" t="s">
        <v>637</v>
      </c>
      <c r="D121" s="78" t="s">
        <v>643</v>
      </c>
      <c r="E121" s="78" t="s">
        <v>738</v>
      </c>
      <c r="F121" s="77"/>
      <c r="G121" s="103">
        <f>G122+G124</f>
        <v>500500</v>
      </c>
      <c r="H121" s="103">
        <f>H122+H124</f>
        <v>-215900</v>
      </c>
      <c r="I121" s="104">
        <f t="shared" si="4"/>
        <v>284600</v>
      </c>
      <c r="J121" s="79">
        <f>J122+J124</f>
        <v>500500</v>
      </c>
      <c r="K121" s="79">
        <f>K122+K124</f>
        <v>-500500</v>
      </c>
      <c r="L121" s="105">
        <f t="shared" si="5"/>
        <v>0</v>
      </c>
      <c r="M121" s="79">
        <f>M122+M124</f>
        <v>0</v>
      </c>
      <c r="N121" s="79">
        <f>N122+N124</f>
        <v>0</v>
      </c>
      <c r="O121" s="105">
        <f t="shared" si="6"/>
        <v>0</v>
      </c>
      <c r="P121" s="95"/>
      <c r="Q121" s="95"/>
      <c r="R121" s="95"/>
    </row>
    <row r="122" spans="2:18" ht="12.75">
      <c r="B122" s="88" t="s">
        <v>894</v>
      </c>
      <c r="C122" s="77" t="s">
        <v>637</v>
      </c>
      <c r="D122" s="78" t="s">
        <v>643</v>
      </c>
      <c r="E122" s="78" t="s">
        <v>668</v>
      </c>
      <c r="F122" s="77"/>
      <c r="G122" s="103">
        <f>G123</f>
        <v>500500</v>
      </c>
      <c r="H122" s="103">
        <f>H123</f>
        <v>-492900</v>
      </c>
      <c r="I122" s="104">
        <f t="shared" si="4"/>
        <v>7600</v>
      </c>
      <c r="J122" s="79">
        <f>J123</f>
        <v>500500</v>
      </c>
      <c r="K122" s="79">
        <f>K123</f>
        <v>-500500</v>
      </c>
      <c r="L122" s="105">
        <f t="shared" si="5"/>
        <v>0</v>
      </c>
      <c r="M122" s="79">
        <f>M123</f>
        <v>0</v>
      </c>
      <c r="N122" s="79">
        <f>N123</f>
        <v>0</v>
      </c>
      <c r="O122" s="105">
        <f t="shared" si="6"/>
        <v>0</v>
      </c>
      <c r="P122" s="95"/>
      <c r="Q122" s="95"/>
      <c r="R122" s="95"/>
    </row>
    <row r="123" spans="2:18" ht="24">
      <c r="B123" s="88" t="s">
        <v>766</v>
      </c>
      <c r="C123" s="77" t="s">
        <v>637</v>
      </c>
      <c r="D123" s="78" t="s">
        <v>643</v>
      </c>
      <c r="E123" s="78" t="s">
        <v>668</v>
      </c>
      <c r="F123" s="77">
        <v>200</v>
      </c>
      <c r="G123" s="103">
        <v>500500</v>
      </c>
      <c r="H123" s="104">
        <v>-492900</v>
      </c>
      <c r="I123" s="104">
        <f t="shared" si="4"/>
        <v>7600</v>
      </c>
      <c r="J123" s="79">
        <v>500500</v>
      </c>
      <c r="K123" s="71">
        <v>-500500</v>
      </c>
      <c r="L123" s="105">
        <f t="shared" si="5"/>
        <v>0</v>
      </c>
      <c r="M123" s="79">
        <v>0</v>
      </c>
      <c r="N123" s="71"/>
      <c r="O123" s="105">
        <f t="shared" si="6"/>
        <v>0</v>
      </c>
      <c r="P123" s="95"/>
      <c r="Q123" s="95"/>
      <c r="R123" s="95"/>
    </row>
    <row r="124" spans="2:18" s="64" customFormat="1" ht="12.75">
      <c r="B124" s="88" t="s">
        <v>895</v>
      </c>
      <c r="C124" s="69" t="s">
        <v>637</v>
      </c>
      <c r="D124" s="70" t="s">
        <v>643</v>
      </c>
      <c r="E124" s="70" t="s">
        <v>669</v>
      </c>
      <c r="F124" s="69"/>
      <c r="G124" s="104">
        <f>G126+G125</f>
        <v>0</v>
      </c>
      <c r="H124" s="104">
        <f>H126+H125</f>
        <v>277000</v>
      </c>
      <c r="I124" s="104">
        <f t="shared" si="4"/>
        <v>277000</v>
      </c>
      <c r="J124" s="71">
        <f>J126+J125</f>
        <v>0</v>
      </c>
      <c r="K124" s="71">
        <f>K126+K125</f>
        <v>0</v>
      </c>
      <c r="L124" s="105">
        <f t="shared" si="5"/>
        <v>0</v>
      </c>
      <c r="M124" s="71">
        <f>M126+M125</f>
        <v>0</v>
      </c>
      <c r="N124" s="71">
        <f>N126+N125</f>
        <v>0</v>
      </c>
      <c r="O124" s="105">
        <f t="shared" si="6"/>
        <v>0</v>
      </c>
      <c r="P124" s="95"/>
      <c r="Q124" s="95"/>
      <c r="R124" s="95"/>
    </row>
    <row r="125" spans="2:18" s="64" customFormat="1" ht="24">
      <c r="B125" s="88" t="s">
        <v>766</v>
      </c>
      <c r="C125" s="69" t="s">
        <v>637</v>
      </c>
      <c r="D125" s="70" t="s">
        <v>643</v>
      </c>
      <c r="E125" s="70" t="s">
        <v>669</v>
      </c>
      <c r="F125" s="69" t="s">
        <v>971</v>
      </c>
      <c r="G125" s="104">
        <v>0</v>
      </c>
      <c r="H125" s="104">
        <v>40000</v>
      </c>
      <c r="I125" s="104">
        <f t="shared" si="4"/>
        <v>40000</v>
      </c>
      <c r="J125" s="71">
        <v>0</v>
      </c>
      <c r="K125" s="71"/>
      <c r="L125" s="105">
        <f t="shared" si="5"/>
        <v>0</v>
      </c>
      <c r="M125" s="71">
        <v>0</v>
      </c>
      <c r="N125" s="71"/>
      <c r="O125" s="105">
        <f t="shared" si="6"/>
        <v>0</v>
      </c>
      <c r="P125" s="95"/>
      <c r="Q125" s="95"/>
      <c r="R125" s="95"/>
    </row>
    <row r="126" spans="2:18" s="64" customFormat="1" ht="12.75">
      <c r="B126" s="88" t="s">
        <v>769</v>
      </c>
      <c r="C126" s="69" t="s">
        <v>637</v>
      </c>
      <c r="D126" s="70" t="s">
        <v>643</v>
      </c>
      <c r="E126" s="70" t="s">
        <v>669</v>
      </c>
      <c r="F126" s="69">
        <v>800</v>
      </c>
      <c r="G126" s="104">
        <v>0</v>
      </c>
      <c r="H126" s="104">
        <v>237000</v>
      </c>
      <c r="I126" s="104">
        <f t="shared" si="4"/>
        <v>237000</v>
      </c>
      <c r="J126" s="71">
        <v>0</v>
      </c>
      <c r="K126" s="71"/>
      <c r="L126" s="105">
        <f t="shared" si="5"/>
        <v>0</v>
      </c>
      <c r="M126" s="71">
        <v>0</v>
      </c>
      <c r="N126" s="71"/>
      <c r="O126" s="105">
        <f t="shared" si="6"/>
        <v>0</v>
      </c>
      <c r="P126" s="95"/>
      <c r="Q126" s="95"/>
      <c r="R126" s="95"/>
    </row>
    <row r="127" spans="2:18" ht="24">
      <c r="B127" s="88" t="s">
        <v>1071</v>
      </c>
      <c r="C127" s="77" t="s">
        <v>637</v>
      </c>
      <c r="D127" s="78" t="s">
        <v>643</v>
      </c>
      <c r="E127" s="78" t="s">
        <v>1058</v>
      </c>
      <c r="F127" s="77"/>
      <c r="G127" s="103">
        <f>G128+G130+G132</f>
        <v>21300</v>
      </c>
      <c r="H127" s="103">
        <f>H128+H130+H132</f>
        <v>-3300</v>
      </c>
      <c r="I127" s="104">
        <f t="shared" si="4"/>
        <v>18000</v>
      </c>
      <c r="J127" s="79">
        <f>J128+J130+J132</f>
        <v>21300</v>
      </c>
      <c r="K127" s="79">
        <f>K128+K130+K132</f>
        <v>-21300</v>
      </c>
      <c r="L127" s="105">
        <f t="shared" si="5"/>
        <v>0</v>
      </c>
      <c r="M127" s="79">
        <f>M128+M130+M132</f>
        <v>0</v>
      </c>
      <c r="N127" s="79">
        <f>N128+N130+N132</f>
        <v>0</v>
      </c>
      <c r="O127" s="105">
        <f t="shared" si="6"/>
        <v>0</v>
      </c>
      <c r="P127" s="95"/>
      <c r="Q127" s="95"/>
      <c r="R127" s="95"/>
    </row>
    <row r="128" spans="2:18" ht="27.75" customHeight="1">
      <c r="B128" s="88" t="s">
        <v>1072</v>
      </c>
      <c r="C128" s="77" t="s">
        <v>637</v>
      </c>
      <c r="D128" s="78" t="s">
        <v>643</v>
      </c>
      <c r="E128" s="78" t="s">
        <v>1057</v>
      </c>
      <c r="F128" s="77"/>
      <c r="G128" s="103">
        <f>G129</f>
        <v>9000</v>
      </c>
      <c r="H128" s="103">
        <f>H129</f>
        <v>9000</v>
      </c>
      <c r="I128" s="104">
        <f t="shared" si="4"/>
        <v>18000</v>
      </c>
      <c r="J128" s="79">
        <f>J129</f>
        <v>9000</v>
      </c>
      <c r="K128" s="79">
        <f>K129</f>
        <v>-9000</v>
      </c>
      <c r="L128" s="105">
        <f t="shared" si="5"/>
        <v>0</v>
      </c>
      <c r="M128" s="79">
        <f>M129</f>
        <v>0</v>
      </c>
      <c r="N128" s="79">
        <f>N129</f>
        <v>0</v>
      </c>
      <c r="O128" s="105">
        <f t="shared" si="6"/>
        <v>0</v>
      </c>
      <c r="P128" s="95"/>
      <c r="Q128" s="95"/>
      <c r="R128" s="95"/>
    </row>
    <row r="129" spans="2:18" ht="24">
      <c r="B129" s="88" t="s">
        <v>766</v>
      </c>
      <c r="C129" s="77" t="s">
        <v>637</v>
      </c>
      <c r="D129" s="78" t="s">
        <v>643</v>
      </c>
      <c r="E129" s="78" t="s">
        <v>1057</v>
      </c>
      <c r="F129" s="77" t="s">
        <v>971</v>
      </c>
      <c r="G129" s="103">
        <v>9000</v>
      </c>
      <c r="H129" s="104">
        <v>9000</v>
      </c>
      <c r="I129" s="104">
        <f t="shared" si="4"/>
        <v>18000</v>
      </c>
      <c r="J129" s="79">
        <v>9000</v>
      </c>
      <c r="K129" s="71">
        <v>-9000</v>
      </c>
      <c r="L129" s="105">
        <f t="shared" si="5"/>
        <v>0</v>
      </c>
      <c r="M129" s="79">
        <v>0</v>
      </c>
      <c r="N129" s="71"/>
      <c r="O129" s="105">
        <f t="shared" si="6"/>
        <v>0</v>
      </c>
      <c r="P129" s="95"/>
      <c r="Q129" s="95"/>
      <c r="R129" s="95"/>
    </row>
    <row r="130" spans="2:18" ht="24">
      <c r="B130" s="88" t="s">
        <v>1083</v>
      </c>
      <c r="C130" s="77" t="s">
        <v>637</v>
      </c>
      <c r="D130" s="78" t="s">
        <v>643</v>
      </c>
      <c r="E130" s="78" t="s">
        <v>1060</v>
      </c>
      <c r="F130" s="77"/>
      <c r="G130" s="103">
        <f>G131</f>
        <v>10300</v>
      </c>
      <c r="H130" s="103">
        <f>H131</f>
        <v>-10300</v>
      </c>
      <c r="I130" s="104">
        <f t="shared" si="4"/>
        <v>0</v>
      </c>
      <c r="J130" s="79">
        <f>J131</f>
        <v>10300</v>
      </c>
      <c r="K130" s="79">
        <f>K131</f>
        <v>-10300</v>
      </c>
      <c r="L130" s="105">
        <f t="shared" si="5"/>
        <v>0</v>
      </c>
      <c r="M130" s="79">
        <f>M131</f>
        <v>0</v>
      </c>
      <c r="N130" s="79">
        <f>N131</f>
        <v>0</v>
      </c>
      <c r="O130" s="105">
        <f t="shared" si="6"/>
        <v>0</v>
      </c>
      <c r="P130" s="95"/>
      <c r="Q130" s="95"/>
      <c r="R130" s="95"/>
    </row>
    <row r="131" spans="2:18" ht="12.75">
      <c r="B131" s="88" t="s">
        <v>771</v>
      </c>
      <c r="C131" s="77" t="s">
        <v>637</v>
      </c>
      <c r="D131" s="78" t="s">
        <v>643</v>
      </c>
      <c r="E131" s="78" t="s">
        <v>1060</v>
      </c>
      <c r="F131" s="77" t="s">
        <v>997</v>
      </c>
      <c r="G131" s="103">
        <v>10300</v>
      </c>
      <c r="H131" s="103">
        <v>-10300</v>
      </c>
      <c r="I131" s="104">
        <f t="shared" si="4"/>
        <v>0</v>
      </c>
      <c r="J131" s="79">
        <v>10300</v>
      </c>
      <c r="K131" s="79">
        <v>-10300</v>
      </c>
      <c r="L131" s="105">
        <f t="shared" si="5"/>
        <v>0</v>
      </c>
      <c r="M131" s="79">
        <v>0</v>
      </c>
      <c r="N131" s="79"/>
      <c r="O131" s="105">
        <f t="shared" si="6"/>
        <v>0</v>
      </c>
      <c r="P131" s="95"/>
      <c r="Q131" s="95"/>
      <c r="R131" s="95"/>
    </row>
    <row r="132" spans="2:18" ht="24">
      <c r="B132" s="88" t="s">
        <v>1083</v>
      </c>
      <c r="C132" s="77" t="s">
        <v>637</v>
      </c>
      <c r="D132" s="78" t="s">
        <v>643</v>
      </c>
      <c r="E132" s="78" t="s">
        <v>1061</v>
      </c>
      <c r="F132" s="77"/>
      <c r="G132" s="103">
        <f>G133</f>
        <v>2000</v>
      </c>
      <c r="H132" s="103">
        <f>H133</f>
        <v>-2000</v>
      </c>
      <c r="I132" s="104">
        <f t="shared" si="4"/>
        <v>0</v>
      </c>
      <c r="J132" s="79">
        <f>J133</f>
        <v>2000</v>
      </c>
      <c r="K132" s="79">
        <f>K133</f>
        <v>-2000</v>
      </c>
      <c r="L132" s="105">
        <f t="shared" si="5"/>
        <v>0</v>
      </c>
      <c r="M132" s="79">
        <f>M133</f>
        <v>0</v>
      </c>
      <c r="N132" s="79">
        <f>N133</f>
        <v>0</v>
      </c>
      <c r="O132" s="105">
        <f t="shared" si="6"/>
        <v>0</v>
      </c>
      <c r="P132" s="95"/>
      <c r="Q132" s="95"/>
      <c r="R132" s="95"/>
    </row>
    <row r="133" spans="2:18" ht="12.75">
      <c r="B133" s="88" t="s">
        <v>771</v>
      </c>
      <c r="C133" s="77" t="s">
        <v>637</v>
      </c>
      <c r="D133" s="78" t="s">
        <v>643</v>
      </c>
      <c r="E133" s="78" t="s">
        <v>1061</v>
      </c>
      <c r="F133" s="77" t="s">
        <v>997</v>
      </c>
      <c r="G133" s="103">
        <v>2000</v>
      </c>
      <c r="H133" s="104">
        <v>-2000</v>
      </c>
      <c r="I133" s="104">
        <f t="shared" si="4"/>
        <v>0</v>
      </c>
      <c r="J133" s="79">
        <v>2000</v>
      </c>
      <c r="K133" s="71">
        <v>-2000</v>
      </c>
      <c r="L133" s="105">
        <f t="shared" si="5"/>
        <v>0</v>
      </c>
      <c r="M133" s="79">
        <v>0</v>
      </c>
      <c r="N133" s="71"/>
      <c r="O133" s="105">
        <f t="shared" si="6"/>
        <v>0</v>
      </c>
      <c r="P133" s="95"/>
      <c r="Q133" s="95"/>
      <c r="R133" s="95"/>
    </row>
    <row r="134" spans="2:18" s="64" customFormat="1" ht="24">
      <c r="B134" s="88" t="s">
        <v>913</v>
      </c>
      <c r="C134" s="69" t="s">
        <v>637</v>
      </c>
      <c r="D134" s="70" t="s">
        <v>643</v>
      </c>
      <c r="E134" s="70" t="s">
        <v>739</v>
      </c>
      <c r="F134" s="69"/>
      <c r="G134" s="104">
        <f>G135+G137</f>
        <v>0</v>
      </c>
      <c r="H134" s="104">
        <f>H135+H137</f>
        <v>7445919</v>
      </c>
      <c r="I134" s="104">
        <f t="shared" si="4"/>
        <v>7445919</v>
      </c>
      <c r="J134" s="71">
        <f>J135+J137</f>
        <v>0</v>
      </c>
      <c r="K134" s="71">
        <f>K135+K137</f>
        <v>3447299</v>
      </c>
      <c r="L134" s="105">
        <f t="shared" si="5"/>
        <v>3447299</v>
      </c>
      <c r="M134" s="71">
        <f>M135+M137</f>
        <v>0</v>
      </c>
      <c r="N134" s="71">
        <f>N135+N137</f>
        <v>3447299</v>
      </c>
      <c r="O134" s="105">
        <f t="shared" si="6"/>
        <v>3447299</v>
      </c>
      <c r="P134" s="95"/>
      <c r="Q134" s="95"/>
      <c r="R134" s="95"/>
    </row>
    <row r="135" spans="2:18" s="64" customFormat="1" ht="12.75">
      <c r="B135" s="88" t="s">
        <v>914</v>
      </c>
      <c r="C135" s="69" t="s">
        <v>637</v>
      </c>
      <c r="D135" s="70" t="s">
        <v>643</v>
      </c>
      <c r="E135" s="70" t="s">
        <v>670</v>
      </c>
      <c r="F135" s="69"/>
      <c r="G135" s="104">
        <f>G136</f>
        <v>0</v>
      </c>
      <c r="H135" s="104">
        <f>H136</f>
        <v>170000</v>
      </c>
      <c r="I135" s="104">
        <f t="shared" si="4"/>
        <v>170000</v>
      </c>
      <c r="J135" s="71">
        <f>J136</f>
        <v>0</v>
      </c>
      <c r="K135" s="71">
        <f>K136</f>
        <v>0</v>
      </c>
      <c r="L135" s="105">
        <f t="shared" si="5"/>
        <v>0</v>
      </c>
      <c r="M135" s="71">
        <f>M136</f>
        <v>0</v>
      </c>
      <c r="N135" s="71">
        <f>N136</f>
        <v>0</v>
      </c>
      <c r="O135" s="105">
        <f t="shared" si="6"/>
        <v>0</v>
      </c>
      <c r="P135" s="95"/>
      <c r="Q135" s="95"/>
      <c r="R135" s="95"/>
    </row>
    <row r="136" spans="2:18" s="64" customFormat="1" ht="24">
      <c r="B136" s="88" t="s">
        <v>766</v>
      </c>
      <c r="C136" s="69" t="s">
        <v>637</v>
      </c>
      <c r="D136" s="70" t="s">
        <v>643</v>
      </c>
      <c r="E136" s="70" t="s">
        <v>670</v>
      </c>
      <c r="F136" s="69">
        <v>200</v>
      </c>
      <c r="G136" s="104">
        <v>0</v>
      </c>
      <c r="H136" s="104">
        <v>170000</v>
      </c>
      <c r="I136" s="104">
        <f t="shared" si="4"/>
        <v>170000</v>
      </c>
      <c r="J136" s="71">
        <v>0</v>
      </c>
      <c r="K136" s="71"/>
      <c r="L136" s="105">
        <f t="shared" si="5"/>
        <v>0</v>
      </c>
      <c r="M136" s="71">
        <v>0</v>
      </c>
      <c r="N136" s="71"/>
      <c r="O136" s="105">
        <f t="shared" si="6"/>
        <v>0</v>
      </c>
      <c r="P136" s="95"/>
      <c r="Q136" s="95"/>
      <c r="R136" s="95"/>
    </row>
    <row r="137" spans="2:18" s="64" customFormat="1" ht="19.5" customHeight="1">
      <c r="B137" s="96" t="s">
        <v>1076</v>
      </c>
      <c r="C137" s="69" t="s">
        <v>637</v>
      </c>
      <c r="D137" s="70" t="s">
        <v>643</v>
      </c>
      <c r="E137" s="70" t="s">
        <v>1077</v>
      </c>
      <c r="F137" s="69"/>
      <c r="G137" s="104">
        <f>G138+G139</f>
        <v>0</v>
      </c>
      <c r="H137" s="104">
        <f>H138+H139</f>
        <v>7275919</v>
      </c>
      <c r="I137" s="104">
        <f t="shared" si="4"/>
        <v>7275919</v>
      </c>
      <c r="J137" s="71">
        <f>J138+J139</f>
        <v>0</v>
      </c>
      <c r="K137" s="71">
        <f>K138+K139</f>
        <v>3447299</v>
      </c>
      <c r="L137" s="105">
        <f t="shared" si="5"/>
        <v>3447299</v>
      </c>
      <c r="M137" s="71">
        <f>M138+M139</f>
        <v>0</v>
      </c>
      <c r="N137" s="71">
        <f>N138+N139</f>
        <v>3447299</v>
      </c>
      <c r="O137" s="105">
        <f t="shared" si="6"/>
        <v>3447299</v>
      </c>
      <c r="P137" s="95"/>
      <c r="Q137" s="95"/>
      <c r="R137" s="95"/>
    </row>
    <row r="138" spans="2:18" s="64" customFormat="1" ht="24">
      <c r="B138" s="88" t="s">
        <v>766</v>
      </c>
      <c r="C138" s="69" t="s">
        <v>637</v>
      </c>
      <c r="D138" s="70" t="s">
        <v>643</v>
      </c>
      <c r="E138" s="70" t="s">
        <v>1077</v>
      </c>
      <c r="F138" s="69" t="s">
        <v>971</v>
      </c>
      <c r="G138" s="104">
        <v>0</v>
      </c>
      <c r="H138" s="104">
        <v>7066919</v>
      </c>
      <c r="I138" s="104">
        <f t="shared" si="4"/>
        <v>7066919</v>
      </c>
      <c r="J138" s="71">
        <v>0</v>
      </c>
      <c r="K138" s="71">
        <v>3238299</v>
      </c>
      <c r="L138" s="105">
        <f t="shared" si="5"/>
        <v>3238299</v>
      </c>
      <c r="M138" s="71">
        <v>0</v>
      </c>
      <c r="N138" s="71">
        <v>3238299</v>
      </c>
      <c r="O138" s="105">
        <f t="shared" si="6"/>
        <v>3238299</v>
      </c>
      <c r="P138" s="95"/>
      <c r="Q138" s="95"/>
      <c r="R138" s="95"/>
    </row>
    <row r="139" spans="2:18" s="64" customFormat="1" ht="12.75">
      <c r="B139" s="88" t="s">
        <v>769</v>
      </c>
      <c r="C139" s="69" t="s">
        <v>637</v>
      </c>
      <c r="D139" s="70" t="s">
        <v>643</v>
      </c>
      <c r="E139" s="70" t="s">
        <v>1077</v>
      </c>
      <c r="F139" s="69" t="s">
        <v>967</v>
      </c>
      <c r="G139" s="104">
        <v>0</v>
      </c>
      <c r="H139" s="104">
        <v>209000</v>
      </c>
      <c r="I139" s="104">
        <f t="shared" si="4"/>
        <v>209000</v>
      </c>
      <c r="J139" s="71">
        <v>0</v>
      </c>
      <c r="K139" s="71">
        <f>159000+50000</f>
        <v>209000</v>
      </c>
      <c r="L139" s="105">
        <f t="shared" si="5"/>
        <v>209000</v>
      </c>
      <c r="M139" s="71">
        <v>0</v>
      </c>
      <c r="N139" s="71">
        <f>159000+50000</f>
        <v>209000</v>
      </c>
      <c r="O139" s="105">
        <f t="shared" si="6"/>
        <v>209000</v>
      </c>
      <c r="P139" s="95"/>
      <c r="Q139" s="95"/>
      <c r="R139" s="95"/>
    </row>
    <row r="140" spans="2:18" ht="12.75">
      <c r="B140" s="88" t="s">
        <v>807</v>
      </c>
      <c r="C140" s="77" t="s">
        <v>637</v>
      </c>
      <c r="D140" s="78" t="s">
        <v>643</v>
      </c>
      <c r="E140" s="78" t="s">
        <v>783</v>
      </c>
      <c r="F140" s="77"/>
      <c r="G140" s="103">
        <f>G141+G143+G145+G149+G152</f>
        <v>222300</v>
      </c>
      <c r="H140" s="103">
        <f>H141+H143+H145+H149+H152</f>
        <v>8417430</v>
      </c>
      <c r="I140" s="104">
        <f t="shared" si="4"/>
        <v>8639730</v>
      </c>
      <c r="J140" s="79">
        <f>J141+J143+J145+J149+J152</f>
        <v>222300</v>
      </c>
      <c r="K140" s="79">
        <f>K141+K143+K145+K149+K152</f>
        <v>7664630</v>
      </c>
      <c r="L140" s="105">
        <f t="shared" si="5"/>
        <v>7886930</v>
      </c>
      <c r="M140" s="79">
        <f>M141+M143+M145+M149+M152</f>
        <v>0</v>
      </c>
      <c r="N140" s="79">
        <f>N141+N143+N145+N149+N152</f>
        <v>7886930</v>
      </c>
      <c r="O140" s="105">
        <f t="shared" si="6"/>
        <v>7886930</v>
      </c>
      <c r="P140" s="95"/>
      <c r="Q140" s="95"/>
      <c r="R140" s="95"/>
    </row>
    <row r="141" spans="2:18" ht="24">
      <c r="B141" s="88" t="s">
        <v>941</v>
      </c>
      <c r="C141" s="77" t="s">
        <v>637</v>
      </c>
      <c r="D141" s="78" t="s">
        <v>643</v>
      </c>
      <c r="E141" s="78" t="s">
        <v>671</v>
      </c>
      <c r="F141" s="77"/>
      <c r="G141" s="103">
        <f>G142</f>
        <v>100</v>
      </c>
      <c r="H141" s="103">
        <f>H142</f>
        <v>0</v>
      </c>
      <c r="I141" s="104">
        <f t="shared" si="4"/>
        <v>100</v>
      </c>
      <c r="J141" s="79">
        <f>J142</f>
        <v>100</v>
      </c>
      <c r="K141" s="79">
        <f>K142</f>
        <v>0</v>
      </c>
      <c r="L141" s="105">
        <f t="shared" si="5"/>
        <v>100</v>
      </c>
      <c r="M141" s="79">
        <f>M142</f>
        <v>0</v>
      </c>
      <c r="N141" s="79">
        <f>N142</f>
        <v>100</v>
      </c>
      <c r="O141" s="105">
        <f t="shared" si="6"/>
        <v>100</v>
      </c>
      <c r="P141" s="95"/>
      <c r="Q141" s="95"/>
      <c r="R141" s="95"/>
    </row>
    <row r="142" spans="2:18" ht="24">
      <c r="B142" s="88" t="s">
        <v>766</v>
      </c>
      <c r="C142" s="77" t="s">
        <v>637</v>
      </c>
      <c r="D142" s="78" t="s">
        <v>643</v>
      </c>
      <c r="E142" s="78" t="s">
        <v>671</v>
      </c>
      <c r="F142" s="77">
        <v>200</v>
      </c>
      <c r="G142" s="103">
        <v>100</v>
      </c>
      <c r="H142" s="104"/>
      <c r="I142" s="104">
        <f t="shared" si="4"/>
        <v>100</v>
      </c>
      <c r="J142" s="79">
        <v>100</v>
      </c>
      <c r="K142" s="71">
        <v>0</v>
      </c>
      <c r="L142" s="105">
        <f t="shared" si="5"/>
        <v>100</v>
      </c>
      <c r="M142" s="79">
        <v>0</v>
      </c>
      <c r="N142" s="71">
        <v>100</v>
      </c>
      <c r="O142" s="105">
        <f t="shared" si="6"/>
        <v>100</v>
      </c>
      <c r="P142" s="95"/>
      <c r="Q142" s="95"/>
      <c r="R142" s="95"/>
    </row>
    <row r="143" spans="2:18" ht="24">
      <c r="B143" s="88" t="s">
        <v>943</v>
      </c>
      <c r="C143" s="77" t="s">
        <v>637</v>
      </c>
      <c r="D143" s="78" t="s">
        <v>643</v>
      </c>
      <c r="E143" s="78" t="s">
        <v>672</v>
      </c>
      <c r="F143" s="77"/>
      <c r="G143" s="103">
        <f>G144</f>
        <v>59600</v>
      </c>
      <c r="H143" s="103">
        <f>H144</f>
        <v>-500</v>
      </c>
      <c r="I143" s="104">
        <f t="shared" si="4"/>
        <v>59100</v>
      </c>
      <c r="J143" s="79">
        <f>J144</f>
        <v>59600</v>
      </c>
      <c r="K143" s="79">
        <f>K144</f>
        <v>-500</v>
      </c>
      <c r="L143" s="105">
        <f t="shared" si="5"/>
        <v>59100</v>
      </c>
      <c r="M143" s="79">
        <f>M144</f>
        <v>0</v>
      </c>
      <c r="N143" s="79">
        <f>N144</f>
        <v>59100</v>
      </c>
      <c r="O143" s="105">
        <f t="shared" si="6"/>
        <v>59100</v>
      </c>
      <c r="P143" s="95"/>
      <c r="Q143" s="95"/>
      <c r="R143" s="95"/>
    </row>
    <row r="144" spans="2:18" ht="24">
      <c r="B144" s="88" t="s">
        <v>766</v>
      </c>
      <c r="C144" s="77" t="s">
        <v>637</v>
      </c>
      <c r="D144" s="78" t="s">
        <v>643</v>
      </c>
      <c r="E144" s="78" t="s">
        <v>672</v>
      </c>
      <c r="F144" s="77">
        <v>200</v>
      </c>
      <c r="G144" s="103">
        <v>59600</v>
      </c>
      <c r="H144" s="104">
        <v>-500</v>
      </c>
      <c r="I144" s="104">
        <f aca="true" t="shared" si="7" ref="I144:I164">G144+H144</f>
        <v>59100</v>
      </c>
      <c r="J144" s="79">
        <v>59600</v>
      </c>
      <c r="K144" s="71">
        <v>-500</v>
      </c>
      <c r="L144" s="105">
        <f aca="true" t="shared" si="8" ref="L144:L207">J144+K144</f>
        <v>59100</v>
      </c>
      <c r="M144" s="79">
        <v>0</v>
      </c>
      <c r="N144" s="71">
        <v>59100</v>
      </c>
      <c r="O144" s="105">
        <f aca="true" t="shared" si="9" ref="O144:O207">M144+N144</f>
        <v>59100</v>
      </c>
      <c r="P144" s="95"/>
      <c r="Q144" s="95"/>
      <c r="R144" s="95"/>
    </row>
    <row r="145" spans="2:18" ht="48">
      <c r="B145" s="88" t="s">
        <v>944</v>
      </c>
      <c r="C145" s="77" t="s">
        <v>637</v>
      </c>
      <c r="D145" s="78" t="s">
        <v>643</v>
      </c>
      <c r="E145" s="78" t="s">
        <v>673</v>
      </c>
      <c r="F145" s="77"/>
      <c r="G145" s="103">
        <f>G146+G147</f>
        <v>162600</v>
      </c>
      <c r="H145" s="103">
        <f>H146+H147</f>
        <v>0</v>
      </c>
      <c r="I145" s="104">
        <f t="shared" si="7"/>
        <v>162600</v>
      </c>
      <c r="J145" s="79">
        <f>J146+J147</f>
        <v>162600</v>
      </c>
      <c r="K145" s="79">
        <f>K146+K147</f>
        <v>0</v>
      </c>
      <c r="L145" s="105">
        <f t="shared" si="8"/>
        <v>162600</v>
      </c>
      <c r="M145" s="79">
        <f>M146+M147</f>
        <v>0</v>
      </c>
      <c r="N145" s="79">
        <f>N146+N147</f>
        <v>162600</v>
      </c>
      <c r="O145" s="105">
        <f t="shared" si="9"/>
        <v>162600</v>
      </c>
      <c r="P145" s="95"/>
      <c r="Q145" s="95"/>
      <c r="R145" s="95"/>
    </row>
    <row r="146" spans="2:18" ht="36">
      <c r="B146" s="88" t="s">
        <v>765</v>
      </c>
      <c r="C146" s="77" t="s">
        <v>637</v>
      </c>
      <c r="D146" s="78" t="s">
        <v>643</v>
      </c>
      <c r="E146" s="78" t="s">
        <v>673</v>
      </c>
      <c r="F146" s="77">
        <v>100</v>
      </c>
      <c r="G146" s="103">
        <v>141476</v>
      </c>
      <c r="H146" s="104">
        <v>7039</v>
      </c>
      <c r="I146" s="104">
        <f t="shared" si="7"/>
        <v>148515</v>
      </c>
      <c r="J146" s="79">
        <v>141476</v>
      </c>
      <c r="K146" s="71">
        <v>7039</v>
      </c>
      <c r="L146" s="105">
        <f t="shared" si="8"/>
        <v>148515</v>
      </c>
      <c r="M146" s="79">
        <v>0</v>
      </c>
      <c r="N146" s="71">
        <v>148515</v>
      </c>
      <c r="O146" s="105">
        <f t="shared" si="9"/>
        <v>148515</v>
      </c>
      <c r="P146" s="95"/>
      <c r="Q146" s="95"/>
      <c r="R146" s="95"/>
    </row>
    <row r="147" spans="2:18" ht="24">
      <c r="B147" s="88" t="s">
        <v>766</v>
      </c>
      <c r="C147" s="77" t="s">
        <v>637</v>
      </c>
      <c r="D147" s="78" t="s">
        <v>643</v>
      </c>
      <c r="E147" s="78" t="s">
        <v>673</v>
      </c>
      <c r="F147" s="77">
        <v>200</v>
      </c>
      <c r="G147" s="103">
        <v>21124</v>
      </c>
      <c r="H147" s="104">
        <v>-7039</v>
      </c>
      <c r="I147" s="104">
        <f t="shared" si="7"/>
        <v>14085</v>
      </c>
      <c r="J147" s="79">
        <v>21124</v>
      </c>
      <c r="K147" s="71">
        <v>-7039</v>
      </c>
      <c r="L147" s="105">
        <f t="shared" si="8"/>
        <v>14085</v>
      </c>
      <c r="M147" s="79">
        <v>0</v>
      </c>
      <c r="N147" s="71">
        <v>14085</v>
      </c>
      <c r="O147" s="105">
        <f t="shared" si="9"/>
        <v>14085</v>
      </c>
      <c r="P147" s="95"/>
      <c r="Q147" s="95"/>
      <c r="R147" s="95"/>
    </row>
    <row r="148" spans="2:18" ht="28.5" customHeight="1">
      <c r="B148" s="96" t="s">
        <v>1123</v>
      </c>
      <c r="C148" s="69" t="s">
        <v>637</v>
      </c>
      <c r="D148" s="70" t="s">
        <v>643</v>
      </c>
      <c r="E148" s="70" t="s">
        <v>732</v>
      </c>
      <c r="F148" s="77"/>
      <c r="G148" s="103">
        <f>G149</f>
        <v>0</v>
      </c>
      <c r="H148" s="103">
        <f>H149</f>
        <v>545400</v>
      </c>
      <c r="I148" s="104">
        <f t="shared" si="7"/>
        <v>545400</v>
      </c>
      <c r="J148" s="79">
        <f>J149</f>
        <v>0</v>
      </c>
      <c r="K148" s="79">
        <f>K149</f>
        <v>545400</v>
      </c>
      <c r="L148" s="105">
        <f t="shared" si="8"/>
        <v>545400</v>
      </c>
      <c r="M148" s="79">
        <f>M149</f>
        <v>0</v>
      </c>
      <c r="N148" s="79">
        <f>N149</f>
        <v>545400</v>
      </c>
      <c r="O148" s="105">
        <f t="shared" si="9"/>
        <v>545400</v>
      </c>
      <c r="P148" s="95"/>
      <c r="Q148" s="95"/>
      <c r="R148" s="95"/>
    </row>
    <row r="149" spans="2:18" s="64" customFormat="1" ht="24">
      <c r="B149" s="88" t="s">
        <v>811</v>
      </c>
      <c r="C149" s="69" t="s">
        <v>637</v>
      </c>
      <c r="D149" s="70" t="s">
        <v>643</v>
      </c>
      <c r="E149" s="70" t="s">
        <v>656</v>
      </c>
      <c r="F149" s="69"/>
      <c r="G149" s="104">
        <f>G150</f>
        <v>0</v>
      </c>
      <c r="H149" s="104">
        <f>H150</f>
        <v>545400</v>
      </c>
      <c r="I149" s="104">
        <f t="shared" si="7"/>
        <v>545400</v>
      </c>
      <c r="J149" s="71">
        <f>J150</f>
        <v>0</v>
      </c>
      <c r="K149" s="71">
        <f>K150</f>
        <v>545400</v>
      </c>
      <c r="L149" s="105">
        <f t="shared" si="8"/>
        <v>545400</v>
      </c>
      <c r="M149" s="71">
        <f>M150</f>
        <v>0</v>
      </c>
      <c r="N149" s="71">
        <f>N150</f>
        <v>545400</v>
      </c>
      <c r="O149" s="105">
        <f t="shared" si="9"/>
        <v>545400</v>
      </c>
      <c r="P149" s="95"/>
      <c r="Q149" s="95"/>
      <c r="R149" s="95"/>
    </row>
    <row r="150" spans="2:18" s="64" customFormat="1" ht="36">
      <c r="B150" s="88" t="s">
        <v>765</v>
      </c>
      <c r="C150" s="69" t="s">
        <v>637</v>
      </c>
      <c r="D150" s="70" t="s">
        <v>643</v>
      </c>
      <c r="E150" s="70" t="s">
        <v>656</v>
      </c>
      <c r="F150" s="69" t="s">
        <v>733</v>
      </c>
      <c r="G150" s="104">
        <v>0</v>
      </c>
      <c r="H150" s="104">
        <v>545400</v>
      </c>
      <c r="I150" s="104">
        <f t="shared" si="7"/>
        <v>545400</v>
      </c>
      <c r="J150" s="71">
        <v>0</v>
      </c>
      <c r="K150" s="71">
        <v>545400</v>
      </c>
      <c r="L150" s="105">
        <f t="shared" si="8"/>
        <v>545400</v>
      </c>
      <c r="M150" s="71">
        <v>0</v>
      </c>
      <c r="N150" s="71">
        <v>545400</v>
      </c>
      <c r="O150" s="105">
        <f t="shared" si="9"/>
        <v>545400</v>
      </c>
      <c r="P150" s="95"/>
      <c r="Q150" s="95"/>
      <c r="R150" s="95"/>
    </row>
    <row r="151" spans="2:18" s="64" customFormat="1" ht="18.75" customHeight="1">
      <c r="B151" s="96" t="s">
        <v>1124</v>
      </c>
      <c r="C151" s="69" t="s">
        <v>637</v>
      </c>
      <c r="D151" s="70" t="s">
        <v>643</v>
      </c>
      <c r="E151" s="70" t="s">
        <v>1122</v>
      </c>
      <c r="F151" s="69"/>
      <c r="G151" s="104">
        <f>G152</f>
        <v>0</v>
      </c>
      <c r="H151" s="104">
        <f>H152</f>
        <v>7872530</v>
      </c>
      <c r="I151" s="104">
        <f t="shared" si="7"/>
        <v>7872530</v>
      </c>
      <c r="J151" s="71">
        <f>J152</f>
        <v>0</v>
      </c>
      <c r="K151" s="71">
        <f>K152</f>
        <v>7119730</v>
      </c>
      <c r="L151" s="105">
        <f t="shared" si="8"/>
        <v>7119730</v>
      </c>
      <c r="M151" s="71">
        <f>M152</f>
        <v>0</v>
      </c>
      <c r="N151" s="71">
        <f>N152</f>
        <v>7119730</v>
      </c>
      <c r="O151" s="105">
        <f t="shared" si="9"/>
        <v>7119730</v>
      </c>
      <c r="P151" s="95"/>
      <c r="Q151" s="95"/>
      <c r="R151" s="95"/>
    </row>
    <row r="152" spans="2:18" s="64" customFormat="1" ht="18.75" customHeight="1">
      <c r="B152" s="96" t="s">
        <v>1111</v>
      </c>
      <c r="C152" s="69" t="s">
        <v>637</v>
      </c>
      <c r="D152" s="70" t="s">
        <v>643</v>
      </c>
      <c r="E152" s="70" t="s">
        <v>1099</v>
      </c>
      <c r="F152" s="69"/>
      <c r="G152" s="104">
        <f>G153+G154</f>
        <v>0</v>
      </c>
      <c r="H152" s="104">
        <f>H153+H154</f>
        <v>7872530</v>
      </c>
      <c r="I152" s="104">
        <f t="shared" si="7"/>
        <v>7872530</v>
      </c>
      <c r="J152" s="71">
        <f>J153+J154</f>
        <v>0</v>
      </c>
      <c r="K152" s="71">
        <f>K153+K154</f>
        <v>7119730</v>
      </c>
      <c r="L152" s="105">
        <f t="shared" si="8"/>
        <v>7119730</v>
      </c>
      <c r="M152" s="71">
        <f>M153+M154</f>
        <v>0</v>
      </c>
      <c r="N152" s="71">
        <f>N153+N154</f>
        <v>7119730</v>
      </c>
      <c r="O152" s="105">
        <f t="shared" si="9"/>
        <v>7119730</v>
      </c>
      <c r="P152" s="95"/>
      <c r="Q152" s="95"/>
      <c r="R152" s="95"/>
    </row>
    <row r="153" spans="2:18" s="64" customFormat="1" ht="36">
      <c r="B153" s="88" t="s">
        <v>765</v>
      </c>
      <c r="C153" s="69" t="s">
        <v>637</v>
      </c>
      <c r="D153" s="70" t="s">
        <v>643</v>
      </c>
      <c r="E153" s="70" t="s">
        <v>1099</v>
      </c>
      <c r="F153" s="69" t="s">
        <v>733</v>
      </c>
      <c r="G153" s="104">
        <v>0</v>
      </c>
      <c r="H153" s="104">
        <v>7511730</v>
      </c>
      <c r="I153" s="104">
        <f t="shared" si="7"/>
        <v>7511730</v>
      </c>
      <c r="J153" s="71">
        <v>0</v>
      </c>
      <c r="K153" s="71">
        <v>7119730</v>
      </c>
      <c r="L153" s="105">
        <f t="shared" si="8"/>
        <v>7119730</v>
      </c>
      <c r="M153" s="71">
        <v>0</v>
      </c>
      <c r="N153" s="71">
        <v>7119730</v>
      </c>
      <c r="O153" s="105">
        <f t="shared" si="9"/>
        <v>7119730</v>
      </c>
      <c r="P153" s="95"/>
      <c r="Q153" s="95"/>
      <c r="R153" s="95"/>
    </row>
    <row r="154" spans="2:18" s="64" customFormat="1" ht="24">
      <c r="B154" s="88" t="s">
        <v>766</v>
      </c>
      <c r="C154" s="69" t="s">
        <v>637</v>
      </c>
      <c r="D154" s="70" t="s">
        <v>643</v>
      </c>
      <c r="E154" s="70" t="s">
        <v>1099</v>
      </c>
      <c r="F154" s="69" t="s">
        <v>971</v>
      </c>
      <c r="G154" s="104">
        <v>0</v>
      </c>
      <c r="H154" s="104">
        <v>360800</v>
      </c>
      <c r="I154" s="104">
        <f t="shared" si="7"/>
        <v>360800</v>
      </c>
      <c r="J154" s="71"/>
      <c r="K154" s="71"/>
      <c r="L154" s="105">
        <f t="shared" si="8"/>
        <v>0</v>
      </c>
      <c r="M154" s="71"/>
      <c r="N154" s="71"/>
      <c r="O154" s="105">
        <f t="shared" si="9"/>
        <v>0</v>
      </c>
      <c r="P154" s="95"/>
      <c r="Q154" s="95"/>
      <c r="R154" s="95"/>
    </row>
    <row r="155" spans="2:18" ht="12.75">
      <c r="B155" s="88" t="s">
        <v>950</v>
      </c>
      <c r="C155" s="77" t="s">
        <v>638</v>
      </c>
      <c r="D155" s="78"/>
      <c r="E155" s="78"/>
      <c r="F155" s="77"/>
      <c r="G155" s="103">
        <f>G156</f>
        <v>542700</v>
      </c>
      <c r="H155" s="103">
        <f>H156</f>
        <v>37400</v>
      </c>
      <c r="I155" s="104">
        <f t="shared" si="7"/>
        <v>580100</v>
      </c>
      <c r="J155" s="79">
        <f>J156</f>
        <v>542700</v>
      </c>
      <c r="K155" s="79">
        <f>K156</f>
        <v>43800</v>
      </c>
      <c r="L155" s="105">
        <f t="shared" si="8"/>
        <v>586500</v>
      </c>
      <c r="M155" s="79">
        <f>M156</f>
        <v>0</v>
      </c>
      <c r="N155" s="79">
        <f>N156</f>
        <v>607700</v>
      </c>
      <c r="O155" s="105">
        <f t="shared" si="9"/>
        <v>607700</v>
      </c>
      <c r="P155" s="95"/>
      <c r="Q155" s="95"/>
      <c r="R155" s="95"/>
    </row>
    <row r="156" spans="2:18" ht="12.75">
      <c r="B156" s="88" t="s">
        <v>395</v>
      </c>
      <c r="C156" s="77" t="s">
        <v>638</v>
      </c>
      <c r="D156" s="78" t="s">
        <v>639</v>
      </c>
      <c r="E156" s="78"/>
      <c r="F156" s="77"/>
      <c r="G156" s="103">
        <f>G158</f>
        <v>542700</v>
      </c>
      <c r="H156" s="103">
        <f>H158</f>
        <v>37400</v>
      </c>
      <c r="I156" s="104">
        <f t="shared" si="7"/>
        <v>580100</v>
      </c>
      <c r="J156" s="79">
        <f>J158</f>
        <v>542700</v>
      </c>
      <c r="K156" s="79">
        <f>K158</f>
        <v>43800</v>
      </c>
      <c r="L156" s="105">
        <f t="shared" si="8"/>
        <v>586500</v>
      </c>
      <c r="M156" s="79">
        <f>M158</f>
        <v>0</v>
      </c>
      <c r="N156" s="79">
        <f>N158</f>
        <v>607700</v>
      </c>
      <c r="O156" s="105">
        <f t="shared" si="9"/>
        <v>607700</v>
      </c>
      <c r="P156" s="95"/>
      <c r="Q156" s="95"/>
      <c r="R156" s="95"/>
    </row>
    <row r="157" spans="2:18" ht="12.75">
      <c r="B157" s="88" t="s">
        <v>807</v>
      </c>
      <c r="C157" s="77" t="s">
        <v>638</v>
      </c>
      <c r="D157" s="78" t="s">
        <v>639</v>
      </c>
      <c r="E157" s="78" t="s">
        <v>783</v>
      </c>
      <c r="F157" s="77"/>
      <c r="G157" s="103">
        <f>G158</f>
        <v>542700</v>
      </c>
      <c r="H157" s="103">
        <f>H158</f>
        <v>37400</v>
      </c>
      <c r="I157" s="104">
        <f t="shared" si="7"/>
        <v>580100</v>
      </c>
      <c r="J157" s="79">
        <f>J158</f>
        <v>542700</v>
      </c>
      <c r="K157" s="79">
        <f>K158</f>
        <v>43800</v>
      </c>
      <c r="L157" s="105">
        <f t="shared" si="8"/>
        <v>586500</v>
      </c>
      <c r="M157" s="79">
        <f>M158</f>
        <v>0</v>
      </c>
      <c r="N157" s="79">
        <f>N158</f>
        <v>607700</v>
      </c>
      <c r="O157" s="105">
        <f t="shared" si="9"/>
        <v>607700</v>
      </c>
      <c r="P157" s="95"/>
      <c r="Q157" s="95"/>
      <c r="R157" s="95"/>
    </row>
    <row r="158" spans="2:18" ht="24">
      <c r="B158" s="88" t="s">
        <v>945</v>
      </c>
      <c r="C158" s="77" t="s">
        <v>638</v>
      </c>
      <c r="D158" s="78" t="s">
        <v>639</v>
      </c>
      <c r="E158" s="78" t="s">
        <v>725</v>
      </c>
      <c r="F158" s="77"/>
      <c r="G158" s="103">
        <f>G159</f>
        <v>542700</v>
      </c>
      <c r="H158" s="103">
        <f>H159</f>
        <v>37400</v>
      </c>
      <c r="I158" s="104">
        <f t="shared" si="7"/>
        <v>580100</v>
      </c>
      <c r="J158" s="79">
        <f>J159</f>
        <v>542700</v>
      </c>
      <c r="K158" s="79">
        <f>K159</f>
        <v>43800</v>
      </c>
      <c r="L158" s="105">
        <f t="shared" si="8"/>
        <v>586500</v>
      </c>
      <c r="M158" s="79">
        <f>M159</f>
        <v>0</v>
      </c>
      <c r="N158" s="79">
        <f>N159</f>
        <v>607700</v>
      </c>
      <c r="O158" s="105">
        <f t="shared" si="9"/>
        <v>607700</v>
      </c>
      <c r="P158" s="95"/>
      <c r="Q158" s="95"/>
      <c r="R158" s="95"/>
    </row>
    <row r="159" spans="2:18" ht="12.75">
      <c r="B159" s="88" t="s">
        <v>768</v>
      </c>
      <c r="C159" s="77" t="s">
        <v>638</v>
      </c>
      <c r="D159" s="78" t="s">
        <v>639</v>
      </c>
      <c r="E159" s="78" t="s">
        <v>725</v>
      </c>
      <c r="F159" s="77">
        <v>500</v>
      </c>
      <c r="G159" s="103">
        <v>542700</v>
      </c>
      <c r="H159" s="104">
        <v>37400</v>
      </c>
      <c r="I159" s="104">
        <f t="shared" si="7"/>
        <v>580100</v>
      </c>
      <c r="J159" s="79">
        <v>542700</v>
      </c>
      <c r="K159" s="71">
        <v>43800</v>
      </c>
      <c r="L159" s="105">
        <f t="shared" si="8"/>
        <v>586500</v>
      </c>
      <c r="M159" s="79">
        <v>0</v>
      </c>
      <c r="N159" s="71">
        <v>607700</v>
      </c>
      <c r="O159" s="105">
        <f t="shared" si="9"/>
        <v>607700</v>
      </c>
      <c r="P159" s="95"/>
      <c r="Q159" s="95"/>
      <c r="R159" s="95"/>
    </row>
    <row r="160" spans="2:18" ht="12.75">
      <c r="B160" s="88" t="s">
        <v>955</v>
      </c>
      <c r="C160" s="77" t="s">
        <v>639</v>
      </c>
      <c r="D160" s="78"/>
      <c r="E160" s="78"/>
      <c r="F160" s="77"/>
      <c r="G160" s="103">
        <f>G161+G174</f>
        <v>1358900</v>
      </c>
      <c r="H160" s="103">
        <f>H161+H174</f>
        <v>2324629</v>
      </c>
      <c r="I160" s="104">
        <f t="shared" si="7"/>
        <v>3683529</v>
      </c>
      <c r="J160" s="79">
        <f>J161+J174</f>
        <v>1358900</v>
      </c>
      <c r="K160" s="79">
        <f>K161+K174</f>
        <v>1763399</v>
      </c>
      <c r="L160" s="105">
        <f t="shared" si="8"/>
        <v>3122299</v>
      </c>
      <c r="M160" s="79">
        <f>M161+M174</f>
        <v>0</v>
      </c>
      <c r="N160" s="79">
        <f>N161+N174</f>
        <v>3122299</v>
      </c>
      <c r="O160" s="105">
        <f t="shared" si="9"/>
        <v>3122299</v>
      </c>
      <c r="P160" s="95"/>
      <c r="Q160" s="95"/>
      <c r="R160" s="95"/>
    </row>
    <row r="161" spans="2:18" ht="24">
      <c r="B161" s="88" t="s">
        <v>946</v>
      </c>
      <c r="C161" s="77" t="s">
        <v>639</v>
      </c>
      <c r="D161" s="78" t="s">
        <v>644</v>
      </c>
      <c r="E161" s="78"/>
      <c r="F161" s="77"/>
      <c r="G161" s="103">
        <f>G162+G169</f>
        <v>1338900</v>
      </c>
      <c r="H161" s="103">
        <f>H162+H169</f>
        <v>2324629</v>
      </c>
      <c r="I161" s="104">
        <f t="shared" si="7"/>
        <v>3663529</v>
      </c>
      <c r="J161" s="79">
        <f>J162+J169</f>
        <v>1338900</v>
      </c>
      <c r="K161" s="79">
        <f>K162+K169</f>
        <v>1783399</v>
      </c>
      <c r="L161" s="105">
        <f t="shared" si="8"/>
        <v>3122299</v>
      </c>
      <c r="M161" s="79">
        <f>M162+M169</f>
        <v>0</v>
      </c>
      <c r="N161" s="79">
        <f>N162+N169</f>
        <v>3122299</v>
      </c>
      <c r="O161" s="105">
        <f t="shared" si="9"/>
        <v>3122299</v>
      </c>
      <c r="P161" s="95"/>
      <c r="Q161" s="95"/>
      <c r="R161" s="95"/>
    </row>
    <row r="162" spans="2:18" ht="24">
      <c r="B162" s="88" t="s">
        <v>939</v>
      </c>
      <c r="C162" s="77" t="s">
        <v>639</v>
      </c>
      <c r="D162" s="78" t="s">
        <v>644</v>
      </c>
      <c r="E162" s="78" t="s">
        <v>740</v>
      </c>
      <c r="F162" s="77"/>
      <c r="G162" s="103">
        <f>G166+G163</f>
        <v>1338900</v>
      </c>
      <c r="H162" s="103">
        <f>H166+H163</f>
        <v>-1338900</v>
      </c>
      <c r="I162" s="104">
        <f t="shared" si="7"/>
        <v>0</v>
      </c>
      <c r="J162" s="79">
        <f>J166+J163</f>
        <v>1338900</v>
      </c>
      <c r="K162" s="79">
        <f>K166+K163</f>
        <v>-1338900</v>
      </c>
      <c r="L162" s="105">
        <f t="shared" si="8"/>
        <v>0</v>
      </c>
      <c r="M162" s="79">
        <f>M166+M163</f>
        <v>0</v>
      </c>
      <c r="N162" s="79">
        <f>N166+N163</f>
        <v>0</v>
      </c>
      <c r="O162" s="105">
        <f t="shared" si="9"/>
        <v>0</v>
      </c>
      <c r="P162" s="95"/>
      <c r="Q162" s="95"/>
      <c r="R162" s="95"/>
    </row>
    <row r="163" spans="2:18" s="64" customFormat="1" ht="24">
      <c r="B163" s="88" t="s">
        <v>983</v>
      </c>
      <c r="C163" s="69" t="s">
        <v>639</v>
      </c>
      <c r="D163" s="70" t="s">
        <v>644</v>
      </c>
      <c r="E163" s="70" t="s">
        <v>970</v>
      </c>
      <c r="F163" s="69"/>
      <c r="G163" s="104">
        <f>G164+G165</f>
        <v>0</v>
      </c>
      <c r="H163" s="104">
        <f>H164+H165</f>
        <v>0</v>
      </c>
      <c r="I163" s="104">
        <f t="shared" si="7"/>
        <v>0</v>
      </c>
      <c r="J163" s="71">
        <f>J164+J165</f>
        <v>0</v>
      </c>
      <c r="K163" s="71">
        <f>K164+K165</f>
        <v>0</v>
      </c>
      <c r="L163" s="105">
        <f t="shared" si="8"/>
        <v>0</v>
      </c>
      <c r="M163" s="71">
        <f>M164+M165</f>
        <v>0</v>
      </c>
      <c r="N163" s="71">
        <f>N164+N165</f>
        <v>0</v>
      </c>
      <c r="O163" s="105">
        <f t="shared" si="9"/>
        <v>0</v>
      </c>
      <c r="P163" s="95"/>
      <c r="Q163" s="95"/>
      <c r="R163" s="95"/>
    </row>
    <row r="164" spans="2:18" s="64" customFormat="1" ht="24">
      <c r="B164" s="88" t="s">
        <v>766</v>
      </c>
      <c r="C164" s="69" t="s">
        <v>639</v>
      </c>
      <c r="D164" s="70" t="s">
        <v>644</v>
      </c>
      <c r="E164" s="70" t="s">
        <v>970</v>
      </c>
      <c r="F164" s="69" t="s">
        <v>971</v>
      </c>
      <c r="G164" s="104">
        <v>0</v>
      </c>
      <c r="H164" s="104"/>
      <c r="I164" s="104">
        <f t="shared" si="7"/>
        <v>0</v>
      </c>
      <c r="J164" s="71">
        <v>0</v>
      </c>
      <c r="K164" s="71"/>
      <c r="L164" s="105">
        <f t="shared" si="8"/>
        <v>0</v>
      </c>
      <c r="M164" s="71">
        <v>0</v>
      </c>
      <c r="N164" s="71"/>
      <c r="O164" s="105">
        <f t="shared" si="9"/>
        <v>0</v>
      </c>
      <c r="P164" s="95"/>
      <c r="Q164" s="95"/>
      <c r="R164" s="95"/>
    </row>
    <row r="165" spans="2:18" s="64" customFormat="1" ht="12.75">
      <c r="B165" s="88" t="s">
        <v>769</v>
      </c>
      <c r="C165" s="69" t="s">
        <v>639</v>
      </c>
      <c r="D165" s="70" t="s">
        <v>644</v>
      </c>
      <c r="E165" s="70" t="s">
        <v>970</v>
      </c>
      <c r="F165" s="69" t="s">
        <v>967</v>
      </c>
      <c r="G165" s="104">
        <v>0</v>
      </c>
      <c r="H165" s="104"/>
      <c r="I165" s="104">
        <f aca="true" t="shared" si="10" ref="I165:I228">G165+H165</f>
        <v>0</v>
      </c>
      <c r="J165" s="71">
        <v>0</v>
      </c>
      <c r="K165" s="71"/>
      <c r="L165" s="105">
        <f t="shared" si="8"/>
        <v>0</v>
      </c>
      <c r="M165" s="71">
        <v>0</v>
      </c>
      <c r="N165" s="71"/>
      <c r="O165" s="105">
        <f t="shared" si="9"/>
        <v>0</v>
      </c>
      <c r="P165" s="95"/>
      <c r="Q165" s="95"/>
      <c r="R165" s="95"/>
    </row>
    <row r="166" spans="2:18" ht="12.75">
      <c r="B166" s="88" t="s">
        <v>940</v>
      </c>
      <c r="C166" s="77" t="s">
        <v>639</v>
      </c>
      <c r="D166" s="78" t="s">
        <v>644</v>
      </c>
      <c r="E166" s="78" t="s">
        <v>674</v>
      </c>
      <c r="F166" s="77"/>
      <c r="G166" s="103">
        <f>G167+G168</f>
        <v>1338900</v>
      </c>
      <c r="H166" s="104">
        <f>H167+H168</f>
        <v>-1338900</v>
      </c>
      <c r="I166" s="104">
        <f t="shared" si="10"/>
        <v>0</v>
      </c>
      <c r="J166" s="79">
        <f>J167+J168</f>
        <v>1338900</v>
      </c>
      <c r="K166" s="71">
        <f>K167+K168</f>
        <v>-1338900</v>
      </c>
      <c r="L166" s="105">
        <f t="shared" si="8"/>
        <v>0</v>
      </c>
      <c r="M166" s="79">
        <f>M167+M168</f>
        <v>0</v>
      </c>
      <c r="N166" s="71">
        <f>N167+N168</f>
        <v>0</v>
      </c>
      <c r="O166" s="105">
        <f t="shared" si="9"/>
        <v>0</v>
      </c>
      <c r="P166" s="95"/>
      <c r="Q166" s="95"/>
      <c r="R166" s="95"/>
    </row>
    <row r="167" spans="2:18" ht="36">
      <c r="B167" s="88" t="s">
        <v>765</v>
      </c>
      <c r="C167" s="77" t="s">
        <v>639</v>
      </c>
      <c r="D167" s="78" t="s">
        <v>644</v>
      </c>
      <c r="E167" s="78" t="s">
        <v>674</v>
      </c>
      <c r="F167" s="77">
        <v>100</v>
      </c>
      <c r="G167" s="103">
        <v>1064500</v>
      </c>
      <c r="H167" s="104">
        <v>-1064500</v>
      </c>
      <c r="I167" s="104">
        <f t="shared" si="10"/>
        <v>0</v>
      </c>
      <c r="J167" s="79">
        <v>1064500</v>
      </c>
      <c r="K167" s="71">
        <v>-1064500</v>
      </c>
      <c r="L167" s="105">
        <f t="shared" si="8"/>
        <v>0</v>
      </c>
      <c r="M167" s="79">
        <v>0</v>
      </c>
      <c r="N167" s="71"/>
      <c r="O167" s="105">
        <f t="shared" si="9"/>
        <v>0</v>
      </c>
      <c r="P167" s="95"/>
      <c r="Q167" s="95"/>
      <c r="R167" s="95"/>
    </row>
    <row r="168" spans="2:18" ht="24">
      <c r="B168" s="88" t="s">
        <v>766</v>
      </c>
      <c r="C168" s="77" t="s">
        <v>639</v>
      </c>
      <c r="D168" s="78" t="s">
        <v>644</v>
      </c>
      <c r="E168" s="78" t="s">
        <v>674</v>
      </c>
      <c r="F168" s="77">
        <v>200</v>
      </c>
      <c r="G168" s="103">
        <v>274400</v>
      </c>
      <c r="H168" s="104">
        <v>-274400</v>
      </c>
      <c r="I168" s="104">
        <f t="shared" si="10"/>
        <v>0</v>
      </c>
      <c r="J168" s="79">
        <v>274400</v>
      </c>
      <c r="K168" s="71">
        <v>-274400</v>
      </c>
      <c r="L168" s="105">
        <f t="shared" si="8"/>
        <v>0</v>
      </c>
      <c r="M168" s="79">
        <v>0</v>
      </c>
      <c r="N168" s="71"/>
      <c r="O168" s="105">
        <f t="shared" si="9"/>
        <v>0</v>
      </c>
      <c r="P168" s="95"/>
      <c r="Q168" s="95"/>
      <c r="R168" s="95"/>
    </row>
    <row r="169" spans="2:18" ht="12.75">
      <c r="B169" s="96" t="s">
        <v>1112</v>
      </c>
      <c r="C169" s="77" t="s">
        <v>639</v>
      </c>
      <c r="D169" s="78" t="s">
        <v>644</v>
      </c>
      <c r="E169" s="78" t="s">
        <v>1101</v>
      </c>
      <c r="F169" s="77"/>
      <c r="G169" s="103">
        <f>G170</f>
        <v>0</v>
      </c>
      <c r="H169" s="103">
        <f>H170</f>
        <v>3663529</v>
      </c>
      <c r="I169" s="104">
        <f t="shared" si="10"/>
        <v>3663529</v>
      </c>
      <c r="J169" s="79">
        <f>J170</f>
        <v>0</v>
      </c>
      <c r="K169" s="79">
        <f>K170</f>
        <v>3122299</v>
      </c>
      <c r="L169" s="105">
        <f t="shared" si="8"/>
        <v>3122299</v>
      </c>
      <c r="M169" s="79">
        <f>M170</f>
        <v>0</v>
      </c>
      <c r="N169" s="79">
        <f>N170</f>
        <v>3122299</v>
      </c>
      <c r="O169" s="105">
        <f t="shared" si="9"/>
        <v>3122299</v>
      </c>
      <c r="P169" s="95"/>
      <c r="Q169" s="95"/>
      <c r="R169" s="95"/>
    </row>
    <row r="170" spans="2:18" ht="24">
      <c r="B170" s="96" t="s">
        <v>1113</v>
      </c>
      <c r="C170" s="77" t="s">
        <v>639</v>
      </c>
      <c r="D170" s="78" t="s">
        <v>644</v>
      </c>
      <c r="E170" s="78" t="s">
        <v>1100</v>
      </c>
      <c r="F170" s="77"/>
      <c r="G170" s="103">
        <f>G171+G172+G173</f>
        <v>0</v>
      </c>
      <c r="H170" s="103">
        <f>H171+H172+H173</f>
        <v>3663529</v>
      </c>
      <c r="I170" s="104">
        <f t="shared" si="10"/>
        <v>3663529</v>
      </c>
      <c r="J170" s="79">
        <f>J171+J172+J173</f>
        <v>0</v>
      </c>
      <c r="K170" s="79">
        <f>K171+K172+K173</f>
        <v>3122299</v>
      </c>
      <c r="L170" s="105">
        <f t="shared" si="8"/>
        <v>3122299</v>
      </c>
      <c r="M170" s="79">
        <f>M171+M172+M173</f>
        <v>0</v>
      </c>
      <c r="N170" s="79">
        <f>N171+N172+N173</f>
        <v>3122299</v>
      </c>
      <c r="O170" s="105">
        <f t="shared" si="9"/>
        <v>3122299</v>
      </c>
      <c r="P170" s="95"/>
      <c r="Q170" s="95"/>
      <c r="R170" s="95"/>
    </row>
    <row r="171" spans="2:18" ht="36">
      <c r="B171" s="88" t="s">
        <v>765</v>
      </c>
      <c r="C171" s="77" t="s">
        <v>639</v>
      </c>
      <c r="D171" s="78" t="s">
        <v>644</v>
      </c>
      <c r="E171" s="78" t="s">
        <v>1100</v>
      </c>
      <c r="F171" s="77" t="s">
        <v>733</v>
      </c>
      <c r="G171" s="103">
        <v>0</v>
      </c>
      <c r="H171" s="104">
        <v>2923678</v>
      </c>
      <c r="I171" s="104">
        <f t="shared" si="10"/>
        <v>2923678</v>
      </c>
      <c r="J171" s="79">
        <v>0</v>
      </c>
      <c r="K171" s="71">
        <v>2873678</v>
      </c>
      <c r="L171" s="105">
        <f t="shared" si="8"/>
        <v>2873678</v>
      </c>
      <c r="M171" s="79">
        <v>0</v>
      </c>
      <c r="N171" s="71">
        <v>2873678</v>
      </c>
      <c r="O171" s="105">
        <f t="shared" si="9"/>
        <v>2873678</v>
      </c>
      <c r="P171" s="95"/>
      <c r="Q171" s="95"/>
      <c r="R171" s="95"/>
    </row>
    <row r="172" spans="2:18" ht="24">
      <c r="B172" s="88" t="s">
        <v>766</v>
      </c>
      <c r="C172" s="77" t="s">
        <v>639</v>
      </c>
      <c r="D172" s="78" t="s">
        <v>644</v>
      </c>
      <c r="E172" s="78" t="s">
        <v>1100</v>
      </c>
      <c r="F172" s="77" t="s">
        <v>971</v>
      </c>
      <c r="G172" s="103">
        <v>0</v>
      </c>
      <c r="H172" s="104">
        <v>720739</v>
      </c>
      <c r="I172" s="104">
        <f t="shared" si="10"/>
        <v>720739</v>
      </c>
      <c r="J172" s="79">
        <v>0</v>
      </c>
      <c r="K172" s="71">
        <f>1181+228328</f>
        <v>229509</v>
      </c>
      <c r="L172" s="105">
        <f t="shared" si="8"/>
        <v>229509</v>
      </c>
      <c r="M172" s="79">
        <v>0</v>
      </c>
      <c r="N172" s="71">
        <f>1181+228328</f>
        <v>229509</v>
      </c>
      <c r="O172" s="105">
        <f t="shared" si="9"/>
        <v>229509</v>
      </c>
      <c r="P172" s="95"/>
      <c r="Q172" s="95"/>
      <c r="R172" s="95"/>
    </row>
    <row r="173" spans="2:18" ht="12.75">
      <c r="B173" s="88" t="s">
        <v>769</v>
      </c>
      <c r="C173" s="77" t="s">
        <v>639</v>
      </c>
      <c r="D173" s="78" t="s">
        <v>644</v>
      </c>
      <c r="E173" s="78" t="s">
        <v>1100</v>
      </c>
      <c r="F173" s="77" t="s">
        <v>967</v>
      </c>
      <c r="G173" s="103">
        <v>0</v>
      </c>
      <c r="H173" s="104">
        <v>19112</v>
      </c>
      <c r="I173" s="104">
        <f t="shared" si="10"/>
        <v>19112</v>
      </c>
      <c r="J173" s="79"/>
      <c r="K173" s="71">
        <f>18464+648</f>
        <v>19112</v>
      </c>
      <c r="L173" s="105">
        <f t="shared" si="8"/>
        <v>19112</v>
      </c>
      <c r="M173" s="79"/>
      <c r="N173" s="71">
        <f>18464+648</f>
        <v>19112</v>
      </c>
      <c r="O173" s="105">
        <f t="shared" si="9"/>
        <v>19112</v>
      </c>
      <c r="P173" s="95"/>
      <c r="Q173" s="95"/>
      <c r="R173" s="95"/>
    </row>
    <row r="174" spans="1:18" ht="24">
      <c r="A174" s="80"/>
      <c r="B174" s="88" t="s">
        <v>1027</v>
      </c>
      <c r="C174" s="77" t="s">
        <v>639</v>
      </c>
      <c r="D174" s="78" t="s">
        <v>645</v>
      </c>
      <c r="E174" s="78"/>
      <c r="F174" s="77"/>
      <c r="G174" s="103">
        <f>G175+G185+G182</f>
        <v>20000</v>
      </c>
      <c r="H174" s="103">
        <f>H175+H185+H182</f>
        <v>0</v>
      </c>
      <c r="I174" s="104">
        <f t="shared" si="10"/>
        <v>20000</v>
      </c>
      <c r="J174" s="79">
        <f>J175+J185+J182</f>
        <v>20000</v>
      </c>
      <c r="K174" s="79">
        <f>K175+K185+K182</f>
        <v>-20000</v>
      </c>
      <c r="L174" s="105">
        <f t="shared" si="8"/>
        <v>0</v>
      </c>
      <c r="M174" s="79">
        <f>M175+M185+M182</f>
        <v>0</v>
      </c>
      <c r="N174" s="79">
        <f>N175+N185+N182</f>
        <v>0</v>
      </c>
      <c r="O174" s="105">
        <f t="shared" si="9"/>
        <v>0</v>
      </c>
      <c r="P174" s="95"/>
      <c r="Q174" s="95"/>
      <c r="R174" s="95"/>
    </row>
    <row r="175" spans="1:18" s="64" customFormat="1" ht="24">
      <c r="A175" s="67"/>
      <c r="B175" s="88" t="s">
        <v>887</v>
      </c>
      <c r="C175" s="69" t="s">
        <v>639</v>
      </c>
      <c r="D175" s="70" t="s">
        <v>645</v>
      </c>
      <c r="E175" s="70" t="s">
        <v>737</v>
      </c>
      <c r="F175" s="69"/>
      <c r="G175" s="104">
        <f>G176+G178+G180</f>
        <v>0</v>
      </c>
      <c r="H175" s="104">
        <f>H176+H178+H180</f>
        <v>0</v>
      </c>
      <c r="I175" s="104">
        <f t="shared" si="10"/>
        <v>0</v>
      </c>
      <c r="J175" s="71">
        <f>J176+J178+J180</f>
        <v>0</v>
      </c>
      <c r="K175" s="71">
        <f>K176+K178+K180</f>
        <v>0</v>
      </c>
      <c r="L175" s="105">
        <f t="shared" si="8"/>
        <v>0</v>
      </c>
      <c r="M175" s="71">
        <f>M176+M178+M180</f>
        <v>0</v>
      </c>
      <c r="N175" s="71">
        <f>N176+N178+N180</f>
        <v>0</v>
      </c>
      <c r="O175" s="105">
        <f t="shared" si="9"/>
        <v>0</v>
      </c>
      <c r="P175" s="95"/>
      <c r="Q175" s="95"/>
      <c r="R175" s="95"/>
    </row>
    <row r="176" spans="1:18" s="64" customFormat="1" ht="12.75">
      <c r="A176" s="67"/>
      <c r="B176" s="88" t="s">
        <v>891</v>
      </c>
      <c r="C176" s="69" t="s">
        <v>639</v>
      </c>
      <c r="D176" s="70" t="s">
        <v>645</v>
      </c>
      <c r="E176" s="70" t="s">
        <v>675</v>
      </c>
      <c r="F176" s="69"/>
      <c r="G176" s="104">
        <f>G177</f>
        <v>0</v>
      </c>
      <c r="H176" s="104">
        <f>H177</f>
        <v>0</v>
      </c>
      <c r="I176" s="104">
        <f t="shared" si="10"/>
        <v>0</v>
      </c>
      <c r="J176" s="71">
        <f>J177</f>
        <v>0</v>
      </c>
      <c r="K176" s="71">
        <f>K177</f>
        <v>0</v>
      </c>
      <c r="L176" s="105">
        <f t="shared" si="8"/>
        <v>0</v>
      </c>
      <c r="M176" s="71">
        <f>M177</f>
        <v>0</v>
      </c>
      <c r="N176" s="71">
        <f>N177</f>
        <v>0</v>
      </c>
      <c r="O176" s="105">
        <f t="shared" si="9"/>
        <v>0</v>
      </c>
      <c r="P176" s="95"/>
      <c r="Q176" s="95"/>
      <c r="R176" s="95"/>
    </row>
    <row r="177" spans="1:18" s="64" customFormat="1" ht="24">
      <c r="A177" s="67"/>
      <c r="B177" s="88" t="s">
        <v>766</v>
      </c>
      <c r="C177" s="69" t="s">
        <v>639</v>
      </c>
      <c r="D177" s="70" t="s">
        <v>645</v>
      </c>
      <c r="E177" s="70" t="s">
        <v>675</v>
      </c>
      <c r="F177" s="69">
        <v>200</v>
      </c>
      <c r="G177" s="104">
        <v>0</v>
      </c>
      <c r="H177" s="104"/>
      <c r="I177" s="104">
        <f t="shared" si="10"/>
        <v>0</v>
      </c>
      <c r="J177" s="71">
        <v>0</v>
      </c>
      <c r="K177" s="71"/>
      <c r="L177" s="105">
        <f t="shared" si="8"/>
        <v>0</v>
      </c>
      <c r="M177" s="71">
        <v>0</v>
      </c>
      <c r="N177" s="71"/>
      <c r="O177" s="105">
        <f t="shared" si="9"/>
        <v>0</v>
      </c>
      <c r="P177" s="95"/>
      <c r="Q177" s="95"/>
      <c r="R177" s="95"/>
    </row>
    <row r="178" spans="1:18" s="64" customFormat="1" ht="24">
      <c r="A178" s="67"/>
      <c r="B178" s="88" t="s">
        <v>892</v>
      </c>
      <c r="C178" s="69" t="s">
        <v>639</v>
      </c>
      <c r="D178" s="70" t="s">
        <v>645</v>
      </c>
      <c r="E178" s="70" t="s">
        <v>676</v>
      </c>
      <c r="F178" s="69"/>
      <c r="G178" s="104">
        <f>G179</f>
        <v>0</v>
      </c>
      <c r="H178" s="104">
        <f>H179</f>
        <v>0</v>
      </c>
      <c r="I178" s="104">
        <f t="shared" si="10"/>
        <v>0</v>
      </c>
      <c r="J178" s="71">
        <f>J179</f>
        <v>0</v>
      </c>
      <c r="K178" s="71">
        <f>K179</f>
        <v>0</v>
      </c>
      <c r="L178" s="105">
        <f t="shared" si="8"/>
        <v>0</v>
      </c>
      <c r="M178" s="71">
        <f>M179</f>
        <v>0</v>
      </c>
      <c r="N178" s="71">
        <f>N179</f>
        <v>0</v>
      </c>
      <c r="O178" s="105">
        <f t="shared" si="9"/>
        <v>0</v>
      </c>
      <c r="P178" s="95"/>
      <c r="Q178" s="95"/>
      <c r="R178" s="95"/>
    </row>
    <row r="179" spans="1:18" s="64" customFormat="1" ht="12.75">
      <c r="A179" s="67"/>
      <c r="B179" s="88" t="s">
        <v>771</v>
      </c>
      <c r="C179" s="69" t="s">
        <v>639</v>
      </c>
      <c r="D179" s="70" t="s">
        <v>645</v>
      </c>
      <c r="E179" s="70" t="s">
        <v>676</v>
      </c>
      <c r="F179" s="69">
        <v>300</v>
      </c>
      <c r="G179" s="104">
        <v>0</v>
      </c>
      <c r="H179" s="104"/>
      <c r="I179" s="104">
        <f t="shared" si="10"/>
        <v>0</v>
      </c>
      <c r="J179" s="71">
        <v>0</v>
      </c>
      <c r="K179" s="71"/>
      <c r="L179" s="105">
        <f t="shared" si="8"/>
        <v>0</v>
      </c>
      <c r="M179" s="71">
        <v>0</v>
      </c>
      <c r="N179" s="71"/>
      <c r="O179" s="105">
        <f t="shared" si="9"/>
        <v>0</v>
      </c>
      <c r="P179" s="95"/>
      <c r="Q179" s="95"/>
      <c r="R179" s="95"/>
    </row>
    <row r="180" spans="1:18" s="64" customFormat="1" ht="24">
      <c r="A180" s="67"/>
      <c r="B180" s="88" t="s">
        <v>892</v>
      </c>
      <c r="C180" s="69" t="s">
        <v>639</v>
      </c>
      <c r="D180" s="70" t="s">
        <v>645</v>
      </c>
      <c r="E180" s="70" t="s">
        <v>677</v>
      </c>
      <c r="F180" s="69"/>
      <c r="G180" s="104">
        <f>G181</f>
        <v>0</v>
      </c>
      <c r="H180" s="104">
        <f>H181</f>
        <v>0</v>
      </c>
      <c r="I180" s="104">
        <f t="shared" si="10"/>
        <v>0</v>
      </c>
      <c r="J180" s="71">
        <f>J181</f>
        <v>0</v>
      </c>
      <c r="K180" s="71">
        <f>K181</f>
        <v>0</v>
      </c>
      <c r="L180" s="105">
        <f t="shared" si="8"/>
        <v>0</v>
      </c>
      <c r="M180" s="71">
        <f>M181</f>
        <v>0</v>
      </c>
      <c r="N180" s="71">
        <f>N181</f>
        <v>0</v>
      </c>
      <c r="O180" s="105">
        <f t="shared" si="9"/>
        <v>0</v>
      </c>
      <c r="P180" s="95"/>
      <c r="Q180" s="95"/>
      <c r="R180" s="95"/>
    </row>
    <row r="181" spans="1:18" s="64" customFormat="1" ht="12.75">
      <c r="A181" s="67"/>
      <c r="B181" s="88" t="s">
        <v>771</v>
      </c>
      <c r="C181" s="69" t="s">
        <v>639</v>
      </c>
      <c r="D181" s="70" t="s">
        <v>645</v>
      </c>
      <c r="E181" s="70" t="s">
        <v>677</v>
      </c>
      <c r="F181" s="69">
        <v>300</v>
      </c>
      <c r="G181" s="104">
        <v>0</v>
      </c>
      <c r="H181" s="104"/>
      <c r="I181" s="104">
        <f t="shared" si="10"/>
        <v>0</v>
      </c>
      <c r="J181" s="71">
        <v>0</v>
      </c>
      <c r="K181" s="71"/>
      <c r="L181" s="105">
        <f t="shared" si="8"/>
        <v>0</v>
      </c>
      <c r="M181" s="71">
        <v>0</v>
      </c>
      <c r="N181" s="71"/>
      <c r="O181" s="105">
        <f t="shared" si="9"/>
        <v>0</v>
      </c>
      <c r="P181" s="95"/>
      <c r="Q181" s="95"/>
      <c r="R181" s="95"/>
    </row>
    <row r="182" spans="1:18" s="64" customFormat="1" ht="12.75">
      <c r="A182" s="67"/>
      <c r="B182" s="88" t="s">
        <v>1081</v>
      </c>
      <c r="C182" s="69" t="s">
        <v>639</v>
      </c>
      <c r="D182" s="70" t="s">
        <v>645</v>
      </c>
      <c r="E182" s="78" t="s">
        <v>1079</v>
      </c>
      <c r="F182" s="69"/>
      <c r="G182" s="104">
        <f>G183</f>
        <v>10000</v>
      </c>
      <c r="H182" s="104">
        <f>H183</f>
        <v>-10000</v>
      </c>
      <c r="I182" s="104">
        <f t="shared" si="10"/>
        <v>0</v>
      </c>
      <c r="J182" s="71">
        <f>J183</f>
        <v>10000</v>
      </c>
      <c r="K182" s="71">
        <f>K183</f>
        <v>-10000</v>
      </c>
      <c r="L182" s="105">
        <f t="shared" si="8"/>
        <v>0</v>
      </c>
      <c r="M182" s="71">
        <f>M183</f>
        <v>0</v>
      </c>
      <c r="N182" s="71">
        <f>N183</f>
        <v>0</v>
      </c>
      <c r="O182" s="105">
        <f t="shared" si="9"/>
        <v>0</v>
      </c>
      <c r="P182" s="95"/>
      <c r="Q182" s="95"/>
      <c r="R182" s="95"/>
    </row>
    <row r="183" spans="1:18" s="64" customFormat="1" ht="36">
      <c r="A183" s="67"/>
      <c r="B183" s="88" t="s">
        <v>1082</v>
      </c>
      <c r="C183" s="69" t="s">
        <v>639</v>
      </c>
      <c r="D183" s="70" t="s">
        <v>645</v>
      </c>
      <c r="E183" s="78" t="s">
        <v>1080</v>
      </c>
      <c r="F183" s="69"/>
      <c r="G183" s="104">
        <f>G184</f>
        <v>10000</v>
      </c>
      <c r="H183" s="104">
        <f>H184</f>
        <v>-10000</v>
      </c>
      <c r="I183" s="104">
        <f t="shared" si="10"/>
        <v>0</v>
      </c>
      <c r="J183" s="71">
        <f>J184</f>
        <v>10000</v>
      </c>
      <c r="K183" s="71">
        <f>K184</f>
        <v>-10000</v>
      </c>
      <c r="L183" s="105">
        <f t="shared" si="8"/>
        <v>0</v>
      </c>
      <c r="M183" s="71">
        <f>M184</f>
        <v>0</v>
      </c>
      <c r="N183" s="71">
        <f>N184</f>
        <v>0</v>
      </c>
      <c r="O183" s="105">
        <f t="shared" si="9"/>
        <v>0</v>
      </c>
      <c r="P183" s="95"/>
      <c r="Q183" s="95"/>
      <c r="R183" s="95"/>
    </row>
    <row r="184" spans="1:18" s="64" customFormat="1" ht="24">
      <c r="A184" s="67"/>
      <c r="B184" s="88" t="s">
        <v>766</v>
      </c>
      <c r="C184" s="69" t="s">
        <v>639</v>
      </c>
      <c r="D184" s="70" t="s">
        <v>645</v>
      </c>
      <c r="E184" s="78" t="s">
        <v>1080</v>
      </c>
      <c r="F184" s="69" t="s">
        <v>971</v>
      </c>
      <c r="G184" s="104">
        <v>10000</v>
      </c>
      <c r="H184" s="104">
        <v>-10000</v>
      </c>
      <c r="I184" s="104">
        <f t="shared" si="10"/>
        <v>0</v>
      </c>
      <c r="J184" s="71">
        <v>10000</v>
      </c>
      <c r="K184" s="71">
        <v>-10000</v>
      </c>
      <c r="L184" s="105">
        <f t="shared" si="8"/>
        <v>0</v>
      </c>
      <c r="M184" s="71">
        <v>0</v>
      </c>
      <c r="N184" s="71"/>
      <c r="O184" s="105">
        <f t="shared" si="9"/>
        <v>0</v>
      </c>
      <c r="P184" s="95"/>
      <c r="Q184" s="95"/>
      <c r="R184" s="95"/>
    </row>
    <row r="185" spans="1:18" ht="24">
      <c r="A185" s="80"/>
      <c r="B185" s="88" t="s">
        <v>1071</v>
      </c>
      <c r="C185" s="77" t="s">
        <v>639</v>
      </c>
      <c r="D185" s="78" t="s">
        <v>645</v>
      </c>
      <c r="E185" s="78" t="s">
        <v>1058</v>
      </c>
      <c r="F185" s="77"/>
      <c r="G185" s="103">
        <f>G188+G190+G192+G186</f>
        <v>10000</v>
      </c>
      <c r="H185" s="103">
        <f>H188+H190+H192+H186</f>
        <v>10000</v>
      </c>
      <c r="I185" s="104">
        <f t="shared" si="10"/>
        <v>20000</v>
      </c>
      <c r="J185" s="79">
        <f>J188+J190+J192+J186</f>
        <v>10000</v>
      </c>
      <c r="K185" s="79">
        <f>K188+K190+K192+K186</f>
        <v>-10000</v>
      </c>
      <c r="L185" s="105">
        <f t="shared" si="8"/>
        <v>0</v>
      </c>
      <c r="M185" s="79">
        <f>M188+M190+M192+M186</f>
        <v>0</v>
      </c>
      <c r="N185" s="79">
        <f>N188+N190+N192+N186</f>
        <v>0</v>
      </c>
      <c r="O185" s="105">
        <f t="shared" si="9"/>
        <v>0</v>
      </c>
      <c r="P185" s="95"/>
      <c r="Q185" s="95"/>
      <c r="R185" s="95"/>
    </row>
    <row r="186" spans="1:18" ht="24">
      <c r="A186" s="80"/>
      <c r="B186" s="96" t="s">
        <v>1114</v>
      </c>
      <c r="C186" s="77" t="s">
        <v>639</v>
      </c>
      <c r="D186" s="78" t="s">
        <v>645</v>
      </c>
      <c r="E186" s="78" t="s">
        <v>1057</v>
      </c>
      <c r="F186" s="77"/>
      <c r="G186" s="103">
        <f>G187</f>
        <v>0</v>
      </c>
      <c r="H186" s="103">
        <f>H187</f>
        <v>20000</v>
      </c>
      <c r="I186" s="104">
        <f t="shared" si="10"/>
        <v>20000</v>
      </c>
      <c r="J186" s="79">
        <f>J187</f>
        <v>0</v>
      </c>
      <c r="K186" s="79">
        <f>K187</f>
        <v>0</v>
      </c>
      <c r="L186" s="105">
        <f t="shared" si="8"/>
        <v>0</v>
      </c>
      <c r="M186" s="79">
        <f>M187</f>
        <v>0</v>
      </c>
      <c r="N186" s="79">
        <f>N187</f>
        <v>0</v>
      </c>
      <c r="O186" s="105">
        <f t="shared" si="9"/>
        <v>0</v>
      </c>
      <c r="P186" s="95"/>
      <c r="Q186" s="95"/>
      <c r="R186" s="95"/>
    </row>
    <row r="187" spans="1:18" ht="24">
      <c r="A187" s="80"/>
      <c r="B187" s="88" t="s">
        <v>766</v>
      </c>
      <c r="C187" s="77" t="s">
        <v>639</v>
      </c>
      <c r="D187" s="78" t="s">
        <v>645</v>
      </c>
      <c r="E187" s="78" t="s">
        <v>1057</v>
      </c>
      <c r="F187" s="77" t="s">
        <v>971</v>
      </c>
      <c r="G187" s="103">
        <v>0</v>
      </c>
      <c r="H187" s="103">
        <v>20000</v>
      </c>
      <c r="I187" s="104">
        <f t="shared" si="10"/>
        <v>20000</v>
      </c>
      <c r="J187" s="79">
        <v>0</v>
      </c>
      <c r="K187" s="79"/>
      <c r="L187" s="105">
        <f t="shared" si="8"/>
        <v>0</v>
      </c>
      <c r="M187" s="79"/>
      <c r="N187" s="79"/>
      <c r="O187" s="105">
        <f t="shared" si="9"/>
        <v>0</v>
      </c>
      <c r="P187" s="95"/>
      <c r="Q187" s="95"/>
      <c r="R187" s="95"/>
    </row>
    <row r="188" spans="1:18" ht="12.75">
      <c r="A188" s="80"/>
      <c r="B188" s="88" t="s">
        <v>1073</v>
      </c>
      <c r="C188" s="77" t="s">
        <v>639</v>
      </c>
      <c r="D188" s="78" t="s">
        <v>645</v>
      </c>
      <c r="E188" s="78" t="s">
        <v>1059</v>
      </c>
      <c r="F188" s="77"/>
      <c r="G188" s="103">
        <f>G189</f>
        <v>10000</v>
      </c>
      <c r="H188" s="103">
        <f>H189</f>
        <v>-10000</v>
      </c>
      <c r="I188" s="104">
        <f t="shared" si="10"/>
        <v>0</v>
      </c>
      <c r="J188" s="79">
        <f>J189</f>
        <v>10000</v>
      </c>
      <c r="K188" s="79">
        <f>K189</f>
        <v>-10000</v>
      </c>
      <c r="L188" s="105">
        <f t="shared" si="8"/>
        <v>0</v>
      </c>
      <c r="M188" s="79">
        <f>M189</f>
        <v>0</v>
      </c>
      <c r="N188" s="79">
        <f>N189</f>
        <v>0</v>
      </c>
      <c r="O188" s="105">
        <f t="shared" si="9"/>
        <v>0</v>
      </c>
      <c r="P188" s="95"/>
      <c r="Q188" s="95"/>
      <c r="R188" s="95"/>
    </row>
    <row r="189" spans="1:18" ht="24">
      <c r="A189" s="80"/>
      <c r="B189" s="88" t="s">
        <v>766</v>
      </c>
      <c r="C189" s="77" t="s">
        <v>639</v>
      </c>
      <c r="D189" s="78" t="s">
        <v>645</v>
      </c>
      <c r="E189" s="78" t="s">
        <v>1059</v>
      </c>
      <c r="F189" s="77" t="s">
        <v>971</v>
      </c>
      <c r="G189" s="103">
        <v>10000</v>
      </c>
      <c r="H189" s="104">
        <v>-10000</v>
      </c>
      <c r="I189" s="104">
        <f t="shared" si="10"/>
        <v>0</v>
      </c>
      <c r="J189" s="79">
        <v>10000</v>
      </c>
      <c r="K189" s="71">
        <v>-10000</v>
      </c>
      <c r="L189" s="105">
        <f t="shared" si="8"/>
        <v>0</v>
      </c>
      <c r="M189" s="79">
        <v>0</v>
      </c>
      <c r="N189" s="71"/>
      <c r="O189" s="105">
        <f t="shared" si="9"/>
        <v>0</v>
      </c>
      <c r="P189" s="95"/>
      <c r="Q189" s="95"/>
      <c r="R189" s="95"/>
    </row>
    <row r="190" spans="1:18" ht="24">
      <c r="A190" s="80"/>
      <c r="B190" s="88" t="s">
        <v>892</v>
      </c>
      <c r="C190" s="77" t="s">
        <v>639</v>
      </c>
      <c r="D190" s="78" t="s">
        <v>645</v>
      </c>
      <c r="E190" s="78" t="s">
        <v>1060</v>
      </c>
      <c r="F190" s="77"/>
      <c r="G190" s="103">
        <f>G191</f>
        <v>0</v>
      </c>
      <c r="H190" s="103">
        <f>H191</f>
        <v>0</v>
      </c>
      <c r="I190" s="104">
        <f t="shared" si="10"/>
        <v>0</v>
      </c>
      <c r="J190" s="79">
        <f>J191</f>
        <v>0</v>
      </c>
      <c r="K190" s="79">
        <f>K191</f>
        <v>0</v>
      </c>
      <c r="L190" s="105">
        <f t="shared" si="8"/>
        <v>0</v>
      </c>
      <c r="M190" s="79">
        <f>M191</f>
        <v>0</v>
      </c>
      <c r="N190" s="79">
        <f>N191</f>
        <v>0</v>
      </c>
      <c r="O190" s="105">
        <f t="shared" si="9"/>
        <v>0</v>
      </c>
      <c r="P190" s="95"/>
      <c r="Q190" s="95"/>
      <c r="R190" s="95"/>
    </row>
    <row r="191" spans="1:18" ht="12.75">
      <c r="A191" s="80"/>
      <c r="B191" s="88" t="s">
        <v>771</v>
      </c>
      <c r="C191" s="77" t="s">
        <v>639</v>
      </c>
      <c r="D191" s="78" t="s">
        <v>645</v>
      </c>
      <c r="E191" s="78" t="s">
        <v>1060</v>
      </c>
      <c r="F191" s="77" t="s">
        <v>997</v>
      </c>
      <c r="G191" s="103">
        <v>0</v>
      </c>
      <c r="H191" s="104"/>
      <c r="I191" s="104">
        <f t="shared" si="10"/>
        <v>0</v>
      </c>
      <c r="J191" s="79">
        <v>0</v>
      </c>
      <c r="K191" s="71"/>
      <c r="L191" s="105">
        <f t="shared" si="8"/>
        <v>0</v>
      </c>
      <c r="M191" s="79">
        <v>0</v>
      </c>
      <c r="N191" s="71"/>
      <c r="O191" s="105">
        <f t="shared" si="9"/>
        <v>0</v>
      </c>
      <c r="P191" s="95"/>
      <c r="Q191" s="95"/>
      <c r="R191" s="95"/>
    </row>
    <row r="192" spans="1:18" ht="24">
      <c r="A192" s="80"/>
      <c r="B192" s="88" t="s">
        <v>892</v>
      </c>
      <c r="C192" s="77" t="s">
        <v>639</v>
      </c>
      <c r="D192" s="78" t="s">
        <v>645</v>
      </c>
      <c r="E192" s="78" t="s">
        <v>1061</v>
      </c>
      <c r="F192" s="77"/>
      <c r="G192" s="103">
        <f>G193</f>
        <v>0</v>
      </c>
      <c r="H192" s="103">
        <f>H193</f>
        <v>0</v>
      </c>
      <c r="I192" s="104">
        <f t="shared" si="10"/>
        <v>0</v>
      </c>
      <c r="J192" s="79">
        <f>J193</f>
        <v>0</v>
      </c>
      <c r="K192" s="79">
        <f>K193</f>
        <v>0</v>
      </c>
      <c r="L192" s="105">
        <f t="shared" si="8"/>
        <v>0</v>
      </c>
      <c r="M192" s="79">
        <f>M193</f>
        <v>0</v>
      </c>
      <c r="N192" s="79">
        <f>N193</f>
        <v>0</v>
      </c>
      <c r="O192" s="105">
        <f t="shared" si="9"/>
        <v>0</v>
      </c>
      <c r="P192" s="95"/>
      <c r="Q192" s="95"/>
      <c r="R192" s="95"/>
    </row>
    <row r="193" spans="1:18" ht="12.75">
      <c r="A193" s="80"/>
      <c r="B193" s="88" t="s">
        <v>771</v>
      </c>
      <c r="C193" s="77" t="s">
        <v>639</v>
      </c>
      <c r="D193" s="78" t="s">
        <v>645</v>
      </c>
      <c r="E193" s="78" t="s">
        <v>1061</v>
      </c>
      <c r="F193" s="77" t="s">
        <v>997</v>
      </c>
      <c r="G193" s="103">
        <v>0</v>
      </c>
      <c r="H193" s="104"/>
      <c r="I193" s="104">
        <f t="shared" si="10"/>
        <v>0</v>
      </c>
      <c r="J193" s="79">
        <v>0</v>
      </c>
      <c r="K193" s="71"/>
      <c r="L193" s="105">
        <f t="shared" si="8"/>
        <v>0</v>
      </c>
      <c r="M193" s="79">
        <v>0</v>
      </c>
      <c r="N193" s="71"/>
      <c r="O193" s="105">
        <f t="shared" si="9"/>
        <v>0</v>
      </c>
      <c r="P193" s="95"/>
      <c r="Q193" s="95"/>
      <c r="R193" s="95"/>
    </row>
    <row r="194" spans="1:18" ht="12.75">
      <c r="A194" s="80"/>
      <c r="B194" s="88" t="s">
        <v>956</v>
      </c>
      <c r="C194" s="77" t="s">
        <v>640</v>
      </c>
      <c r="D194" s="78"/>
      <c r="E194" s="78"/>
      <c r="F194" s="77"/>
      <c r="G194" s="103">
        <f>G195+G219+G227+G215</f>
        <v>11765800</v>
      </c>
      <c r="H194" s="103">
        <f>H195+H219+H227+H215</f>
        <v>816759</v>
      </c>
      <c r="I194" s="104">
        <f t="shared" si="10"/>
        <v>12582559</v>
      </c>
      <c r="J194" s="79">
        <f>J195+J219+J227+J215</f>
        <v>11031100</v>
      </c>
      <c r="K194" s="79">
        <f>K195+K219+K227+K215</f>
        <v>-132650</v>
      </c>
      <c r="L194" s="71">
        <f t="shared" si="8"/>
        <v>10898450</v>
      </c>
      <c r="M194" s="79">
        <f>M195+M219+M227+M215</f>
        <v>0</v>
      </c>
      <c r="N194" s="79">
        <f>N195+N219+N227+N215</f>
        <v>11137650</v>
      </c>
      <c r="O194" s="71">
        <f t="shared" si="9"/>
        <v>11137650</v>
      </c>
      <c r="P194" s="95"/>
      <c r="Q194" s="95"/>
      <c r="R194" s="95"/>
    </row>
    <row r="195" spans="1:18" ht="12.75">
      <c r="A195" s="80"/>
      <c r="B195" s="88" t="s">
        <v>462</v>
      </c>
      <c r="C195" s="77" t="s">
        <v>640</v>
      </c>
      <c r="D195" s="78" t="s">
        <v>646</v>
      </c>
      <c r="E195" s="78"/>
      <c r="F195" s="77"/>
      <c r="G195" s="103">
        <f>G196+G207</f>
        <v>3764000</v>
      </c>
      <c r="H195" s="103">
        <f>H196+H207</f>
        <v>-507950</v>
      </c>
      <c r="I195" s="104">
        <f t="shared" si="10"/>
        <v>3256050</v>
      </c>
      <c r="J195" s="79">
        <f>J196+J207</f>
        <v>3764000</v>
      </c>
      <c r="K195" s="79">
        <f>K196+K207</f>
        <v>-943950</v>
      </c>
      <c r="L195" s="105">
        <f t="shared" si="8"/>
        <v>2820050</v>
      </c>
      <c r="M195" s="79">
        <f>M196+M207</f>
        <v>0</v>
      </c>
      <c r="N195" s="79">
        <f>N196+N207</f>
        <v>2820050</v>
      </c>
      <c r="O195" s="105">
        <f t="shared" si="9"/>
        <v>2820050</v>
      </c>
      <c r="P195" s="95"/>
      <c r="Q195" s="95"/>
      <c r="R195" s="95"/>
    </row>
    <row r="196" spans="2:18" ht="24">
      <c r="B196" s="88" t="s">
        <v>1068</v>
      </c>
      <c r="C196" s="77" t="s">
        <v>640</v>
      </c>
      <c r="D196" s="78" t="s">
        <v>646</v>
      </c>
      <c r="E196" s="78" t="s">
        <v>741</v>
      </c>
      <c r="F196" s="77"/>
      <c r="G196" s="103">
        <f>G197+G200+G202+G205</f>
        <v>1479600</v>
      </c>
      <c r="H196" s="103">
        <f>H197+H200+H202+H205</f>
        <v>-399600</v>
      </c>
      <c r="I196" s="104">
        <f t="shared" si="10"/>
        <v>1080000</v>
      </c>
      <c r="J196" s="79">
        <f>J197+J200+J202+J205</f>
        <v>1479600</v>
      </c>
      <c r="K196" s="79">
        <f>K197+K200+K202+K205</f>
        <v>-619600</v>
      </c>
      <c r="L196" s="105">
        <f t="shared" si="8"/>
        <v>860000</v>
      </c>
      <c r="M196" s="79">
        <f>M197+M200+M202+M205</f>
        <v>0</v>
      </c>
      <c r="N196" s="79">
        <f>N197+N200+N202+N205</f>
        <v>860000</v>
      </c>
      <c r="O196" s="105">
        <f t="shared" si="9"/>
        <v>860000</v>
      </c>
      <c r="P196" s="95"/>
      <c r="Q196" s="95"/>
      <c r="R196" s="95"/>
    </row>
    <row r="197" spans="2:18" s="64" customFormat="1" ht="22.5" customHeight="1">
      <c r="B197" s="88" t="s">
        <v>824</v>
      </c>
      <c r="C197" s="69" t="s">
        <v>640</v>
      </c>
      <c r="D197" s="70" t="s">
        <v>646</v>
      </c>
      <c r="E197" s="70" t="s">
        <v>678</v>
      </c>
      <c r="F197" s="69"/>
      <c r="G197" s="104">
        <f>G198+G199</f>
        <v>0</v>
      </c>
      <c r="H197" s="104">
        <f>H198+H199</f>
        <v>220000</v>
      </c>
      <c r="I197" s="104">
        <f t="shared" si="10"/>
        <v>220000</v>
      </c>
      <c r="J197" s="71">
        <f>J198+J199</f>
        <v>0</v>
      </c>
      <c r="K197" s="71">
        <f>K198+K199</f>
        <v>0</v>
      </c>
      <c r="L197" s="105">
        <f t="shared" si="8"/>
        <v>0</v>
      </c>
      <c r="M197" s="71">
        <f>M198+M199</f>
        <v>0</v>
      </c>
      <c r="N197" s="71">
        <f>N198+N199</f>
        <v>0</v>
      </c>
      <c r="O197" s="105">
        <f t="shared" si="9"/>
        <v>0</v>
      </c>
      <c r="P197" s="95"/>
      <c r="Q197" s="95"/>
      <c r="R197" s="95"/>
    </row>
    <row r="198" spans="2:18" s="64" customFormat="1" ht="24">
      <c r="B198" s="88" t="s">
        <v>766</v>
      </c>
      <c r="C198" s="69" t="s">
        <v>640</v>
      </c>
      <c r="D198" s="70" t="s">
        <v>646</v>
      </c>
      <c r="E198" s="70" t="s">
        <v>678</v>
      </c>
      <c r="F198" s="69">
        <v>200</v>
      </c>
      <c r="G198" s="104">
        <v>0</v>
      </c>
      <c r="H198" s="104">
        <v>20000</v>
      </c>
      <c r="I198" s="104">
        <f t="shared" si="10"/>
        <v>20000</v>
      </c>
      <c r="J198" s="71">
        <v>0</v>
      </c>
      <c r="K198" s="71"/>
      <c r="L198" s="105">
        <f t="shared" si="8"/>
        <v>0</v>
      </c>
      <c r="M198" s="71">
        <v>0</v>
      </c>
      <c r="N198" s="71"/>
      <c r="O198" s="105">
        <f t="shared" si="9"/>
        <v>0</v>
      </c>
      <c r="P198" s="95"/>
      <c r="Q198" s="95"/>
      <c r="R198" s="95"/>
    </row>
    <row r="199" spans="2:18" s="64" customFormat="1" ht="12.75">
      <c r="B199" s="88"/>
      <c r="C199" s="69" t="s">
        <v>640</v>
      </c>
      <c r="D199" s="70" t="s">
        <v>646</v>
      </c>
      <c r="E199" s="70" t="s">
        <v>678</v>
      </c>
      <c r="F199" s="69" t="s">
        <v>997</v>
      </c>
      <c r="G199" s="104"/>
      <c r="H199" s="104">
        <v>200000</v>
      </c>
      <c r="I199" s="104">
        <f t="shared" si="10"/>
        <v>200000</v>
      </c>
      <c r="J199" s="71"/>
      <c r="K199" s="71"/>
      <c r="L199" s="105">
        <f t="shared" si="8"/>
        <v>0</v>
      </c>
      <c r="M199" s="71"/>
      <c r="N199" s="71"/>
      <c r="O199" s="105">
        <f t="shared" si="9"/>
        <v>0</v>
      </c>
      <c r="P199" s="95"/>
      <c r="Q199" s="95"/>
      <c r="R199" s="95"/>
    </row>
    <row r="200" spans="2:18" ht="23.25" customHeight="1">
      <c r="B200" s="90" t="s">
        <v>825</v>
      </c>
      <c r="C200" s="77" t="s">
        <v>640</v>
      </c>
      <c r="D200" s="78" t="s">
        <v>646</v>
      </c>
      <c r="E200" s="78" t="s">
        <v>679</v>
      </c>
      <c r="F200" s="77"/>
      <c r="G200" s="103">
        <f>G201</f>
        <v>1077000</v>
      </c>
      <c r="H200" s="103">
        <f>H201</f>
        <v>-505600</v>
      </c>
      <c r="I200" s="104">
        <f t="shared" si="10"/>
        <v>571400</v>
      </c>
      <c r="J200" s="79">
        <f>J201</f>
        <v>1077000</v>
      </c>
      <c r="K200" s="79">
        <f>K201</f>
        <v>-505600</v>
      </c>
      <c r="L200" s="105">
        <f t="shared" si="8"/>
        <v>571400</v>
      </c>
      <c r="M200" s="79">
        <f>M201</f>
        <v>0</v>
      </c>
      <c r="N200" s="79">
        <f>N201</f>
        <v>571400</v>
      </c>
      <c r="O200" s="105">
        <f t="shared" si="9"/>
        <v>571400</v>
      </c>
      <c r="P200" s="95"/>
      <c r="Q200" s="95"/>
      <c r="R200" s="95"/>
    </row>
    <row r="201" spans="2:18" ht="24">
      <c r="B201" s="88" t="s">
        <v>766</v>
      </c>
      <c r="C201" s="77" t="s">
        <v>640</v>
      </c>
      <c r="D201" s="78" t="s">
        <v>646</v>
      </c>
      <c r="E201" s="78" t="s">
        <v>679</v>
      </c>
      <c r="F201" s="77">
        <v>200</v>
      </c>
      <c r="G201" s="103">
        <v>1077000</v>
      </c>
      <c r="H201" s="104">
        <v>-505600</v>
      </c>
      <c r="I201" s="104">
        <f t="shared" si="10"/>
        <v>571400</v>
      </c>
      <c r="J201" s="79">
        <v>1077000</v>
      </c>
      <c r="K201" s="71">
        <v>-505600</v>
      </c>
      <c r="L201" s="105">
        <f t="shared" si="8"/>
        <v>571400</v>
      </c>
      <c r="M201" s="79">
        <v>0</v>
      </c>
      <c r="N201" s="71">
        <v>571400</v>
      </c>
      <c r="O201" s="105">
        <f t="shared" si="9"/>
        <v>571400</v>
      </c>
      <c r="P201" s="95"/>
      <c r="Q201" s="95"/>
      <c r="R201" s="95"/>
    </row>
    <row r="202" spans="2:18" ht="24">
      <c r="B202" s="88" t="s">
        <v>826</v>
      </c>
      <c r="C202" s="77" t="s">
        <v>640</v>
      </c>
      <c r="D202" s="78" t="s">
        <v>646</v>
      </c>
      <c r="E202" s="78" t="s">
        <v>680</v>
      </c>
      <c r="F202" s="77"/>
      <c r="G202" s="103">
        <f>G204+G203</f>
        <v>402600</v>
      </c>
      <c r="H202" s="103">
        <f>H204+H203</f>
        <v>-114000</v>
      </c>
      <c r="I202" s="104">
        <f t="shared" si="10"/>
        <v>288600</v>
      </c>
      <c r="J202" s="79">
        <f>J204+J203</f>
        <v>402600</v>
      </c>
      <c r="K202" s="79">
        <f>K204+K203</f>
        <v>-114000</v>
      </c>
      <c r="L202" s="105">
        <f t="shared" si="8"/>
        <v>288600</v>
      </c>
      <c r="M202" s="79">
        <f>M204+M203</f>
        <v>0</v>
      </c>
      <c r="N202" s="79">
        <f>N204+N203</f>
        <v>288600</v>
      </c>
      <c r="O202" s="105">
        <f t="shared" si="9"/>
        <v>288600</v>
      </c>
      <c r="P202" s="95"/>
      <c r="Q202" s="95"/>
      <c r="R202" s="95"/>
    </row>
    <row r="203" spans="2:18" ht="36">
      <c r="B203" s="88" t="s">
        <v>765</v>
      </c>
      <c r="C203" s="77" t="s">
        <v>640</v>
      </c>
      <c r="D203" s="78" t="s">
        <v>646</v>
      </c>
      <c r="E203" s="78" t="s">
        <v>680</v>
      </c>
      <c r="F203" s="77" t="s">
        <v>733</v>
      </c>
      <c r="G203" s="103">
        <v>30600</v>
      </c>
      <c r="H203" s="104">
        <v>2210</v>
      </c>
      <c r="I203" s="104">
        <f t="shared" si="10"/>
        <v>32810</v>
      </c>
      <c r="J203" s="79">
        <v>30600</v>
      </c>
      <c r="K203" s="71">
        <v>2210</v>
      </c>
      <c r="L203" s="105">
        <f t="shared" si="8"/>
        <v>32810</v>
      </c>
      <c r="M203" s="79">
        <v>0</v>
      </c>
      <c r="N203" s="71">
        <v>32810</v>
      </c>
      <c r="O203" s="105">
        <f t="shared" si="9"/>
        <v>32810</v>
      </c>
      <c r="P203" s="95"/>
      <c r="Q203" s="95"/>
      <c r="R203" s="95"/>
    </row>
    <row r="204" spans="2:18" ht="24">
      <c r="B204" s="88" t="s">
        <v>766</v>
      </c>
      <c r="C204" s="77" t="s">
        <v>640</v>
      </c>
      <c r="D204" s="78" t="s">
        <v>646</v>
      </c>
      <c r="E204" s="78" t="s">
        <v>680</v>
      </c>
      <c r="F204" s="77">
        <v>200</v>
      </c>
      <c r="G204" s="103">
        <v>372000</v>
      </c>
      <c r="H204" s="104">
        <v>-116210</v>
      </c>
      <c r="I204" s="104">
        <f t="shared" si="10"/>
        <v>255790</v>
      </c>
      <c r="J204" s="79">
        <v>372000</v>
      </c>
      <c r="K204" s="71">
        <v>-116210</v>
      </c>
      <c r="L204" s="105">
        <f t="shared" si="8"/>
        <v>255790</v>
      </c>
      <c r="M204" s="79">
        <v>0</v>
      </c>
      <c r="N204" s="71">
        <v>255790</v>
      </c>
      <c r="O204" s="105">
        <f t="shared" si="9"/>
        <v>255790</v>
      </c>
      <c r="P204" s="95"/>
      <c r="Q204" s="95"/>
      <c r="R204" s="95"/>
    </row>
    <row r="205" spans="2:18" s="64" customFormat="1" ht="12.75">
      <c r="B205" s="88" t="s">
        <v>827</v>
      </c>
      <c r="C205" s="69" t="s">
        <v>640</v>
      </c>
      <c r="D205" s="70" t="s">
        <v>646</v>
      </c>
      <c r="E205" s="70" t="s">
        <v>681</v>
      </c>
      <c r="F205" s="69"/>
      <c r="G205" s="104">
        <f>G206</f>
        <v>0</v>
      </c>
      <c r="H205" s="104">
        <f>H206</f>
        <v>0</v>
      </c>
      <c r="I205" s="104">
        <f t="shared" si="10"/>
        <v>0</v>
      </c>
      <c r="J205" s="71">
        <f>J206</f>
        <v>0</v>
      </c>
      <c r="K205" s="71">
        <f>K206</f>
        <v>0</v>
      </c>
      <c r="L205" s="105">
        <f t="shared" si="8"/>
        <v>0</v>
      </c>
      <c r="M205" s="71">
        <f>M206</f>
        <v>0</v>
      </c>
      <c r="N205" s="71">
        <f>N206</f>
        <v>0</v>
      </c>
      <c r="O205" s="105">
        <f t="shared" si="9"/>
        <v>0</v>
      </c>
      <c r="P205" s="95"/>
      <c r="Q205" s="95"/>
      <c r="R205" s="95"/>
    </row>
    <row r="206" spans="2:18" s="64" customFormat="1" ht="24">
      <c r="B206" s="88" t="s">
        <v>766</v>
      </c>
      <c r="C206" s="69" t="s">
        <v>640</v>
      </c>
      <c r="D206" s="70" t="s">
        <v>646</v>
      </c>
      <c r="E206" s="70" t="s">
        <v>681</v>
      </c>
      <c r="F206" s="69">
        <v>200</v>
      </c>
      <c r="G206" s="104"/>
      <c r="H206" s="104"/>
      <c r="I206" s="104">
        <f t="shared" si="10"/>
        <v>0</v>
      </c>
      <c r="J206" s="71"/>
      <c r="K206" s="71"/>
      <c r="L206" s="105">
        <f t="shared" si="8"/>
        <v>0</v>
      </c>
      <c r="M206" s="71">
        <v>0</v>
      </c>
      <c r="N206" s="71"/>
      <c r="O206" s="105">
        <f t="shared" si="9"/>
        <v>0</v>
      </c>
      <c r="P206" s="95"/>
      <c r="Q206" s="95"/>
      <c r="R206" s="95"/>
    </row>
    <row r="207" spans="2:18" ht="24">
      <c r="B207" s="88" t="s">
        <v>828</v>
      </c>
      <c r="C207" s="77" t="s">
        <v>640</v>
      </c>
      <c r="D207" s="78" t="s">
        <v>646</v>
      </c>
      <c r="E207" s="78" t="s">
        <v>781</v>
      </c>
      <c r="F207" s="77"/>
      <c r="G207" s="103">
        <f>G208</f>
        <v>2284400</v>
      </c>
      <c r="H207" s="103">
        <f>H208</f>
        <v>-108350</v>
      </c>
      <c r="I207" s="104">
        <f t="shared" si="10"/>
        <v>2176050</v>
      </c>
      <c r="J207" s="79">
        <f>J208</f>
        <v>2284400</v>
      </c>
      <c r="K207" s="79">
        <f>K208</f>
        <v>-324350</v>
      </c>
      <c r="L207" s="105">
        <f t="shared" si="8"/>
        <v>1960050</v>
      </c>
      <c r="M207" s="79">
        <f>M208</f>
        <v>0</v>
      </c>
      <c r="N207" s="79">
        <f>N208</f>
        <v>1960050</v>
      </c>
      <c r="O207" s="105">
        <f t="shared" si="9"/>
        <v>1960050</v>
      </c>
      <c r="P207" s="95"/>
      <c r="Q207" s="95"/>
      <c r="R207" s="95"/>
    </row>
    <row r="208" spans="2:18" ht="12.75">
      <c r="B208" s="88" t="s">
        <v>829</v>
      </c>
      <c r="C208" s="77" t="s">
        <v>640</v>
      </c>
      <c r="D208" s="78" t="s">
        <v>646</v>
      </c>
      <c r="E208" s="78" t="s">
        <v>787</v>
      </c>
      <c r="F208" s="77"/>
      <c r="G208" s="103">
        <f>G209+G211</f>
        <v>2284400</v>
      </c>
      <c r="H208" s="103">
        <f>H209+H211</f>
        <v>-108350</v>
      </c>
      <c r="I208" s="104">
        <f t="shared" si="10"/>
        <v>2176050</v>
      </c>
      <c r="J208" s="79">
        <f>J209+J211</f>
        <v>2284400</v>
      </c>
      <c r="K208" s="79">
        <f>K209+K211</f>
        <v>-324350</v>
      </c>
      <c r="L208" s="105">
        <f aca="true" t="shared" si="11" ref="L208:L269">J208+K208</f>
        <v>1960050</v>
      </c>
      <c r="M208" s="79">
        <f>M209+M211</f>
        <v>0</v>
      </c>
      <c r="N208" s="79">
        <f>N209+N211</f>
        <v>1960050</v>
      </c>
      <c r="O208" s="105">
        <f aca="true" t="shared" si="12" ref="O208:O269">M208+N208</f>
        <v>1960050</v>
      </c>
      <c r="P208" s="95"/>
      <c r="Q208" s="95"/>
      <c r="R208" s="95"/>
    </row>
    <row r="209" spans="2:18" ht="24">
      <c r="B209" s="88" t="s">
        <v>830</v>
      </c>
      <c r="C209" s="77" t="s">
        <v>640</v>
      </c>
      <c r="D209" s="78" t="s">
        <v>646</v>
      </c>
      <c r="E209" s="78" t="s">
        <v>788</v>
      </c>
      <c r="F209" s="77"/>
      <c r="G209" s="103">
        <f>G210</f>
        <v>1659400</v>
      </c>
      <c r="H209" s="103">
        <f>H210</f>
        <v>35300</v>
      </c>
      <c r="I209" s="104">
        <f t="shared" si="10"/>
        <v>1694700</v>
      </c>
      <c r="J209" s="79">
        <f>J210</f>
        <v>1659400</v>
      </c>
      <c r="K209" s="79">
        <f>K210</f>
        <v>35300</v>
      </c>
      <c r="L209" s="105">
        <f t="shared" si="11"/>
        <v>1694700</v>
      </c>
      <c r="M209" s="79">
        <f>M210</f>
        <v>0</v>
      </c>
      <c r="N209" s="79">
        <f>N210</f>
        <v>1694700</v>
      </c>
      <c r="O209" s="105">
        <f t="shared" si="12"/>
        <v>1694700</v>
      </c>
      <c r="P209" s="95"/>
      <c r="Q209" s="95"/>
      <c r="R209" s="95"/>
    </row>
    <row r="210" spans="2:18" ht="36">
      <c r="B210" s="88" t="s">
        <v>765</v>
      </c>
      <c r="C210" s="77" t="s">
        <v>640</v>
      </c>
      <c r="D210" s="78" t="s">
        <v>646</v>
      </c>
      <c r="E210" s="78" t="s">
        <v>788</v>
      </c>
      <c r="F210" s="77">
        <v>100</v>
      </c>
      <c r="G210" s="103">
        <v>1659400</v>
      </c>
      <c r="H210" s="104">
        <v>35300</v>
      </c>
      <c r="I210" s="104">
        <f t="shared" si="10"/>
        <v>1694700</v>
      </c>
      <c r="J210" s="79">
        <v>1659400</v>
      </c>
      <c r="K210" s="71">
        <v>35300</v>
      </c>
      <c r="L210" s="105">
        <f t="shared" si="11"/>
        <v>1694700</v>
      </c>
      <c r="M210" s="79">
        <v>0</v>
      </c>
      <c r="N210" s="71">
        <v>1694700</v>
      </c>
      <c r="O210" s="105">
        <f t="shared" si="12"/>
        <v>1694700</v>
      </c>
      <c r="P210" s="95"/>
      <c r="Q210" s="95"/>
      <c r="R210" s="95"/>
    </row>
    <row r="211" spans="2:18" ht="12.75">
      <c r="B211" s="88" t="s">
        <v>831</v>
      </c>
      <c r="C211" s="77" t="s">
        <v>640</v>
      </c>
      <c r="D211" s="78" t="s">
        <v>646</v>
      </c>
      <c r="E211" s="78" t="s">
        <v>789</v>
      </c>
      <c r="F211" s="77"/>
      <c r="G211" s="103">
        <f>G212+G213+G214</f>
        <v>625000</v>
      </c>
      <c r="H211" s="103">
        <f>H212+H213+H214</f>
        <v>-143650</v>
      </c>
      <c r="I211" s="104">
        <f t="shared" si="10"/>
        <v>481350</v>
      </c>
      <c r="J211" s="79">
        <f>J212+J213+J214</f>
        <v>625000</v>
      </c>
      <c r="K211" s="71">
        <f>K212+K213+K214</f>
        <v>-359650</v>
      </c>
      <c r="L211" s="105">
        <f t="shared" si="11"/>
        <v>265350</v>
      </c>
      <c r="M211" s="79">
        <f>M212+M213+M214</f>
        <v>0</v>
      </c>
      <c r="N211" s="71">
        <f>N212+N213+N214</f>
        <v>265350</v>
      </c>
      <c r="O211" s="105">
        <f t="shared" si="12"/>
        <v>265350</v>
      </c>
      <c r="P211" s="95"/>
      <c r="Q211" s="95"/>
      <c r="R211" s="95"/>
    </row>
    <row r="212" spans="2:18" ht="36">
      <c r="B212" s="88" t="s">
        <v>765</v>
      </c>
      <c r="C212" s="77" t="s">
        <v>640</v>
      </c>
      <c r="D212" s="78" t="s">
        <v>646</v>
      </c>
      <c r="E212" s="78" t="s">
        <v>789</v>
      </c>
      <c r="F212" s="77">
        <v>100</v>
      </c>
      <c r="G212" s="103">
        <v>522800</v>
      </c>
      <c r="H212" s="104">
        <v>-214650</v>
      </c>
      <c r="I212" s="104">
        <f t="shared" si="10"/>
        <v>308150</v>
      </c>
      <c r="J212" s="79">
        <v>522800</v>
      </c>
      <c r="K212" s="71">
        <v>-261450</v>
      </c>
      <c r="L212" s="105">
        <f t="shared" si="11"/>
        <v>261350</v>
      </c>
      <c r="M212" s="79">
        <v>0</v>
      </c>
      <c r="N212" s="71">
        <v>261350</v>
      </c>
      <c r="O212" s="105">
        <f t="shared" si="12"/>
        <v>261350</v>
      </c>
      <c r="P212" s="95"/>
      <c r="Q212" s="95"/>
      <c r="R212" s="95"/>
    </row>
    <row r="213" spans="2:18" ht="24">
      <c r="B213" s="88" t="s">
        <v>766</v>
      </c>
      <c r="C213" s="77" t="s">
        <v>640</v>
      </c>
      <c r="D213" s="78" t="s">
        <v>646</v>
      </c>
      <c r="E213" s="78" t="s">
        <v>789</v>
      </c>
      <c r="F213" s="77">
        <v>200</v>
      </c>
      <c r="G213" s="103">
        <v>95700</v>
      </c>
      <c r="H213" s="104">
        <v>73500</v>
      </c>
      <c r="I213" s="104">
        <f t="shared" si="10"/>
        <v>169200</v>
      </c>
      <c r="J213" s="79">
        <v>95700</v>
      </c>
      <c r="K213" s="71">
        <v>-95700</v>
      </c>
      <c r="L213" s="105">
        <f t="shared" si="11"/>
        <v>0</v>
      </c>
      <c r="M213" s="79">
        <v>0</v>
      </c>
      <c r="N213" s="71"/>
      <c r="O213" s="105">
        <f t="shared" si="12"/>
        <v>0</v>
      </c>
      <c r="P213" s="95"/>
      <c r="Q213" s="95"/>
      <c r="R213" s="95"/>
    </row>
    <row r="214" spans="2:18" ht="12.75">
      <c r="B214" s="88" t="s">
        <v>769</v>
      </c>
      <c r="C214" s="77" t="s">
        <v>640</v>
      </c>
      <c r="D214" s="78" t="s">
        <v>646</v>
      </c>
      <c r="E214" s="78" t="s">
        <v>789</v>
      </c>
      <c r="F214" s="77">
        <v>800</v>
      </c>
      <c r="G214" s="103">
        <v>6500</v>
      </c>
      <c r="H214" s="104">
        <v>-2500</v>
      </c>
      <c r="I214" s="104">
        <f t="shared" si="10"/>
        <v>4000</v>
      </c>
      <c r="J214" s="79">
        <v>6500</v>
      </c>
      <c r="K214" s="71">
        <v>-2500</v>
      </c>
      <c r="L214" s="105">
        <f t="shared" si="11"/>
        <v>4000</v>
      </c>
      <c r="M214" s="79">
        <v>0</v>
      </c>
      <c r="N214" s="71">
        <v>4000</v>
      </c>
      <c r="O214" s="105">
        <f t="shared" si="12"/>
        <v>4000</v>
      </c>
      <c r="P214" s="95"/>
      <c r="Q214" s="95"/>
      <c r="R214" s="95"/>
    </row>
    <row r="215" spans="2:18" ht="12.75">
      <c r="B215" s="88" t="s">
        <v>354</v>
      </c>
      <c r="C215" s="77" t="s">
        <v>640</v>
      </c>
      <c r="D215" s="77" t="s">
        <v>641</v>
      </c>
      <c r="E215" s="78"/>
      <c r="F215" s="77"/>
      <c r="G215" s="103">
        <f aca="true" t="shared" si="13" ref="G215:H217">G216</f>
        <v>0</v>
      </c>
      <c r="H215" s="103">
        <f t="shared" si="13"/>
        <v>50000</v>
      </c>
      <c r="I215" s="104">
        <f t="shared" si="10"/>
        <v>50000</v>
      </c>
      <c r="J215" s="79">
        <f>J216+J217+J218</f>
        <v>0</v>
      </c>
      <c r="K215" s="79">
        <f>K216+K217+K218</f>
        <v>0</v>
      </c>
      <c r="L215" s="105">
        <f t="shared" si="11"/>
        <v>0</v>
      </c>
      <c r="M215" s="79">
        <f>M216+M217+M218</f>
        <v>0</v>
      </c>
      <c r="N215" s="79">
        <f>N216+N217+N218</f>
        <v>0</v>
      </c>
      <c r="O215" s="105">
        <f t="shared" si="12"/>
        <v>0</v>
      </c>
      <c r="P215" s="95"/>
      <c r="Q215" s="95"/>
      <c r="R215" s="95"/>
    </row>
    <row r="216" spans="2:18" ht="24">
      <c r="B216" s="88" t="s">
        <v>939</v>
      </c>
      <c r="C216" s="77" t="s">
        <v>640</v>
      </c>
      <c r="D216" s="77" t="s">
        <v>641</v>
      </c>
      <c r="E216" s="78" t="s">
        <v>740</v>
      </c>
      <c r="F216" s="77"/>
      <c r="G216" s="103">
        <f t="shared" si="13"/>
        <v>0</v>
      </c>
      <c r="H216" s="103">
        <f t="shared" si="13"/>
        <v>50000</v>
      </c>
      <c r="I216" s="104">
        <f t="shared" si="10"/>
        <v>50000</v>
      </c>
      <c r="J216" s="79">
        <f aca="true" t="shared" si="14" ref="J216:N217">J217</f>
        <v>0</v>
      </c>
      <c r="K216" s="79">
        <f t="shared" si="14"/>
        <v>0</v>
      </c>
      <c r="L216" s="105">
        <f t="shared" si="11"/>
        <v>0</v>
      </c>
      <c r="M216" s="79">
        <f t="shared" si="14"/>
        <v>0</v>
      </c>
      <c r="N216" s="79">
        <f t="shared" si="14"/>
        <v>0</v>
      </c>
      <c r="O216" s="105">
        <f t="shared" si="12"/>
        <v>0</v>
      </c>
      <c r="P216" s="95"/>
      <c r="Q216" s="95"/>
      <c r="R216" s="95"/>
    </row>
    <row r="217" spans="2:18" ht="24">
      <c r="B217" s="88" t="s">
        <v>983</v>
      </c>
      <c r="C217" s="77" t="s">
        <v>640</v>
      </c>
      <c r="D217" s="77" t="s">
        <v>641</v>
      </c>
      <c r="E217" s="78" t="s">
        <v>970</v>
      </c>
      <c r="F217" s="77"/>
      <c r="G217" s="103">
        <f t="shared" si="13"/>
        <v>0</v>
      </c>
      <c r="H217" s="103">
        <f t="shared" si="13"/>
        <v>50000</v>
      </c>
      <c r="I217" s="104">
        <f t="shared" si="10"/>
        <v>50000</v>
      </c>
      <c r="J217" s="79">
        <f t="shared" si="14"/>
        <v>0</v>
      </c>
      <c r="K217" s="79">
        <f t="shared" si="14"/>
        <v>0</v>
      </c>
      <c r="L217" s="105">
        <f t="shared" si="11"/>
        <v>0</v>
      </c>
      <c r="M217" s="79">
        <f t="shared" si="14"/>
        <v>0</v>
      </c>
      <c r="N217" s="79">
        <f t="shared" si="14"/>
        <v>0</v>
      </c>
      <c r="O217" s="105">
        <f t="shared" si="12"/>
        <v>0</v>
      </c>
      <c r="P217" s="95"/>
      <c r="Q217" s="95"/>
      <c r="R217" s="95"/>
    </row>
    <row r="218" spans="2:18" ht="12.75">
      <c r="B218" s="96" t="s">
        <v>769</v>
      </c>
      <c r="C218" s="77" t="s">
        <v>640</v>
      </c>
      <c r="D218" s="77" t="s">
        <v>641</v>
      </c>
      <c r="E218" s="78" t="s">
        <v>970</v>
      </c>
      <c r="F218" s="77" t="s">
        <v>967</v>
      </c>
      <c r="G218" s="103">
        <v>0</v>
      </c>
      <c r="H218" s="104">
        <v>50000</v>
      </c>
      <c r="I218" s="104">
        <f t="shared" si="10"/>
        <v>50000</v>
      </c>
      <c r="J218" s="79"/>
      <c r="K218" s="71"/>
      <c r="L218" s="105">
        <f t="shared" si="11"/>
        <v>0</v>
      </c>
      <c r="M218" s="79"/>
      <c r="N218" s="71"/>
      <c r="O218" s="105">
        <f t="shared" si="12"/>
        <v>0</v>
      </c>
      <c r="P218" s="95"/>
      <c r="Q218" s="95"/>
      <c r="R218" s="95"/>
    </row>
    <row r="219" spans="2:18" ht="12.75">
      <c r="B219" s="88" t="s">
        <v>629</v>
      </c>
      <c r="C219" s="77" t="s">
        <v>640</v>
      </c>
      <c r="D219" s="78" t="s">
        <v>644</v>
      </c>
      <c r="E219" s="78"/>
      <c r="F219" s="77"/>
      <c r="G219" s="103">
        <f>G220+G225</f>
        <v>6161800</v>
      </c>
      <c r="H219" s="103">
        <f>H220+H225</f>
        <v>1538809</v>
      </c>
      <c r="I219" s="104">
        <f t="shared" si="10"/>
        <v>7700609</v>
      </c>
      <c r="J219" s="79">
        <f>J220+J225</f>
        <v>6627100</v>
      </c>
      <c r="K219" s="79">
        <f>K220+K225</f>
        <v>1451300</v>
      </c>
      <c r="L219" s="71">
        <f t="shared" si="11"/>
        <v>8078400</v>
      </c>
      <c r="M219" s="79">
        <f>M220+M225</f>
        <v>0</v>
      </c>
      <c r="N219" s="79">
        <f>N220+N225</f>
        <v>8317600</v>
      </c>
      <c r="O219" s="71">
        <f t="shared" si="12"/>
        <v>8317600</v>
      </c>
      <c r="P219" s="95"/>
      <c r="Q219" s="95"/>
      <c r="R219" s="95"/>
    </row>
    <row r="220" spans="2:18" ht="12.75">
      <c r="B220" s="88" t="s">
        <v>931</v>
      </c>
      <c r="C220" s="77" t="s">
        <v>640</v>
      </c>
      <c r="D220" s="78" t="s">
        <v>644</v>
      </c>
      <c r="E220" s="78" t="s">
        <v>742</v>
      </c>
      <c r="F220" s="77"/>
      <c r="G220" s="103">
        <f>G221</f>
        <v>6161800</v>
      </c>
      <c r="H220" s="103">
        <f>H221</f>
        <v>1538809</v>
      </c>
      <c r="I220" s="104">
        <f t="shared" si="10"/>
        <v>7700609</v>
      </c>
      <c r="J220" s="79">
        <f>J221</f>
        <v>6627100</v>
      </c>
      <c r="K220" s="79">
        <f>K221</f>
        <v>1451300</v>
      </c>
      <c r="L220" s="71">
        <f t="shared" si="11"/>
        <v>8078400</v>
      </c>
      <c r="M220" s="79">
        <f>M221</f>
        <v>0</v>
      </c>
      <c r="N220" s="79">
        <f>N221</f>
        <v>8317600</v>
      </c>
      <c r="O220" s="71">
        <f t="shared" si="12"/>
        <v>8317600</v>
      </c>
      <c r="P220" s="95"/>
      <c r="Q220" s="95"/>
      <c r="R220" s="95"/>
    </row>
    <row r="221" spans="2:18" ht="24">
      <c r="B221" s="88" t="s">
        <v>932</v>
      </c>
      <c r="C221" s="77" t="s">
        <v>640</v>
      </c>
      <c r="D221" s="78" t="s">
        <v>644</v>
      </c>
      <c r="E221" s="78" t="s">
        <v>682</v>
      </c>
      <c r="F221" s="77"/>
      <c r="G221" s="103">
        <f>G222+G224+G223</f>
        <v>6161800</v>
      </c>
      <c r="H221" s="103">
        <f>H222+H224+H223</f>
        <v>1538809</v>
      </c>
      <c r="I221" s="104">
        <f t="shared" si="10"/>
        <v>7700609</v>
      </c>
      <c r="J221" s="79">
        <f>J222+J224+J223</f>
        <v>6627100</v>
      </c>
      <c r="K221" s="79">
        <f>K222+K224+K223</f>
        <v>1451300</v>
      </c>
      <c r="L221" s="71">
        <f t="shared" si="11"/>
        <v>8078400</v>
      </c>
      <c r="M221" s="79">
        <f>M222+M224+M223</f>
        <v>0</v>
      </c>
      <c r="N221" s="79">
        <f>N222+N224+N223</f>
        <v>8317600</v>
      </c>
      <c r="O221" s="71">
        <f t="shared" si="12"/>
        <v>8317600</v>
      </c>
      <c r="P221" s="95"/>
      <c r="Q221" s="95"/>
      <c r="R221" s="95"/>
    </row>
    <row r="222" spans="2:18" ht="24">
      <c r="B222" s="88" t="s">
        <v>766</v>
      </c>
      <c r="C222" s="77" t="s">
        <v>640</v>
      </c>
      <c r="D222" s="78" t="s">
        <v>644</v>
      </c>
      <c r="E222" s="78" t="s">
        <v>682</v>
      </c>
      <c r="F222" s="77">
        <v>200</v>
      </c>
      <c r="G222" s="103">
        <v>6161800</v>
      </c>
      <c r="H222" s="104">
        <f>-1853700+3351800</f>
        <v>1498100</v>
      </c>
      <c r="I222" s="104">
        <f t="shared" si="10"/>
        <v>7659900</v>
      </c>
      <c r="J222" s="79">
        <v>6627100</v>
      </c>
      <c r="K222" s="79">
        <v>1451300</v>
      </c>
      <c r="L222" s="71">
        <f t="shared" si="11"/>
        <v>8078400</v>
      </c>
      <c r="M222" s="79">
        <v>0</v>
      </c>
      <c r="N222" s="79">
        <v>8317600</v>
      </c>
      <c r="O222" s="71">
        <f t="shared" si="12"/>
        <v>8317600</v>
      </c>
      <c r="P222" s="95"/>
      <c r="Q222" s="95"/>
      <c r="R222" s="95"/>
    </row>
    <row r="223" spans="2:18" s="64" customFormat="1" ht="12.75">
      <c r="B223" s="88" t="s">
        <v>768</v>
      </c>
      <c r="C223" s="69" t="s">
        <v>640</v>
      </c>
      <c r="D223" s="69" t="s">
        <v>644</v>
      </c>
      <c r="E223" s="70" t="s">
        <v>682</v>
      </c>
      <c r="F223" s="69" t="s">
        <v>413</v>
      </c>
      <c r="G223" s="104">
        <v>0</v>
      </c>
      <c r="H223" s="104">
        <v>40709</v>
      </c>
      <c r="I223" s="104">
        <f>G223+H223</f>
        <v>40709</v>
      </c>
      <c r="J223" s="71">
        <v>0</v>
      </c>
      <c r="K223" s="71"/>
      <c r="L223" s="71">
        <f>J223+K223</f>
        <v>0</v>
      </c>
      <c r="M223" s="71">
        <v>0</v>
      </c>
      <c r="N223" s="71"/>
      <c r="O223" s="71">
        <f>M223+N223</f>
        <v>0</v>
      </c>
      <c r="P223" s="95"/>
      <c r="Q223" s="95"/>
      <c r="R223" s="95"/>
    </row>
    <row r="224" spans="2:18" s="64" customFormat="1" ht="12.75">
      <c r="B224" s="88" t="s">
        <v>769</v>
      </c>
      <c r="C224" s="69" t="s">
        <v>640</v>
      </c>
      <c r="D224" s="70" t="s">
        <v>644</v>
      </c>
      <c r="E224" s="70" t="s">
        <v>682</v>
      </c>
      <c r="F224" s="69" t="s">
        <v>967</v>
      </c>
      <c r="G224" s="104"/>
      <c r="H224" s="104"/>
      <c r="I224" s="104">
        <f t="shared" si="10"/>
        <v>0</v>
      </c>
      <c r="J224" s="71"/>
      <c r="K224" s="71"/>
      <c r="L224" s="71">
        <f t="shared" si="11"/>
        <v>0</v>
      </c>
      <c r="M224" s="71">
        <v>0</v>
      </c>
      <c r="N224" s="71"/>
      <c r="O224" s="71">
        <f t="shared" si="12"/>
        <v>0</v>
      </c>
      <c r="P224" s="95"/>
      <c r="Q224" s="95"/>
      <c r="R224" s="95"/>
    </row>
    <row r="225" spans="2:18" s="64" customFormat="1" ht="12.75">
      <c r="B225" s="88" t="s">
        <v>1075</v>
      </c>
      <c r="C225" s="69" t="s">
        <v>640</v>
      </c>
      <c r="D225" s="70" t="s">
        <v>644</v>
      </c>
      <c r="E225" s="70" t="s">
        <v>1074</v>
      </c>
      <c r="F225" s="69"/>
      <c r="G225" s="104">
        <f>G226</f>
        <v>0</v>
      </c>
      <c r="H225" s="104">
        <f>H226</f>
        <v>0</v>
      </c>
      <c r="I225" s="104">
        <f t="shared" si="10"/>
        <v>0</v>
      </c>
      <c r="J225" s="71">
        <f>J226</f>
        <v>0</v>
      </c>
      <c r="K225" s="71">
        <f>K226</f>
        <v>0</v>
      </c>
      <c r="L225" s="71">
        <f t="shared" si="11"/>
        <v>0</v>
      </c>
      <c r="M225" s="71">
        <f>M226</f>
        <v>0</v>
      </c>
      <c r="N225" s="71">
        <f>N226</f>
        <v>0</v>
      </c>
      <c r="O225" s="71">
        <f t="shared" si="12"/>
        <v>0</v>
      </c>
      <c r="P225" s="95"/>
      <c r="Q225" s="95"/>
      <c r="R225" s="95"/>
    </row>
    <row r="226" spans="2:18" s="64" customFormat="1" ht="24">
      <c r="B226" s="88" t="s">
        <v>766</v>
      </c>
      <c r="C226" s="69" t="s">
        <v>640</v>
      </c>
      <c r="D226" s="70" t="s">
        <v>644</v>
      </c>
      <c r="E226" s="70" t="s">
        <v>1074</v>
      </c>
      <c r="F226" s="69" t="s">
        <v>971</v>
      </c>
      <c r="G226" s="104"/>
      <c r="H226" s="104">
        <v>0</v>
      </c>
      <c r="I226" s="104">
        <f t="shared" si="10"/>
        <v>0</v>
      </c>
      <c r="J226" s="71"/>
      <c r="K226" s="71"/>
      <c r="L226" s="71">
        <f t="shared" si="11"/>
        <v>0</v>
      </c>
      <c r="M226" s="71"/>
      <c r="N226" s="71"/>
      <c r="O226" s="71">
        <f t="shared" si="12"/>
        <v>0</v>
      </c>
      <c r="P226" s="95"/>
      <c r="Q226" s="95"/>
      <c r="R226" s="95"/>
    </row>
    <row r="227" spans="2:18" ht="12.75">
      <c r="B227" s="88" t="s">
        <v>469</v>
      </c>
      <c r="C227" s="77" t="s">
        <v>640</v>
      </c>
      <c r="D227" s="78" t="s">
        <v>647</v>
      </c>
      <c r="E227" s="78"/>
      <c r="F227" s="77"/>
      <c r="G227" s="103">
        <f>G247+G228+G242+G256</f>
        <v>1840000</v>
      </c>
      <c r="H227" s="103">
        <f>H247+H228+H242+H256</f>
        <v>-264100</v>
      </c>
      <c r="I227" s="104">
        <f t="shared" si="10"/>
        <v>1575900</v>
      </c>
      <c r="J227" s="79">
        <f>J247+J228+J242+J256</f>
        <v>640000</v>
      </c>
      <c r="K227" s="79">
        <f>K247+K228+K242+K256</f>
        <v>-640000</v>
      </c>
      <c r="L227" s="105">
        <f t="shared" si="11"/>
        <v>0</v>
      </c>
      <c r="M227" s="79">
        <f>M247+M228+M242+M256</f>
        <v>0</v>
      </c>
      <c r="N227" s="79">
        <f>N247+N228+N242+N256</f>
        <v>0</v>
      </c>
      <c r="O227" s="105">
        <f t="shared" si="12"/>
        <v>0</v>
      </c>
      <c r="P227" s="95"/>
      <c r="Q227" s="95"/>
      <c r="R227" s="95"/>
    </row>
    <row r="228" spans="2:18" ht="24">
      <c r="B228" s="88" t="s">
        <v>821</v>
      </c>
      <c r="C228" s="77" t="s">
        <v>640</v>
      </c>
      <c r="D228" s="78" t="s">
        <v>647</v>
      </c>
      <c r="E228" s="78" t="s">
        <v>743</v>
      </c>
      <c r="F228" s="77"/>
      <c r="G228" s="103">
        <f>G240+G229</f>
        <v>530000</v>
      </c>
      <c r="H228" s="104">
        <f>H240+H229</f>
        <v>-230000</v>
      </c>
      <c r="I228" s="104">
        <f t="shared" si="10"/>
        <v>300000</v>
      </c>
      <c r="J228" s="79">
        <f>J240+J229</f>
        <v>530000</v>
      </c>
      <c r="K228" s="71">
        <f>K240+K229</f>
        <v>-530000</v>
      </c>
      <c r="L228" s="105">
        <f t="shared" si="11"/>
        <v>0</v>
      </c>
      <c r="M228" s="79">
        <f>M240+M229</f>
        <v>0</v>
      </c>
      <c r="N228" s="71">
        <f>N240+N229</f>
        <v>0</v>
      </c>
      <c r="O228" s="105">
        <f t="shared" si="12"/>
        <v>0</v>
      </c>
      <c r="P228" s="95"/>
      <c r="Q228" s="95"/>
      <c r="R228" s="95"/>
    </row>
    <row r="229" spans="2:18" ht="24">
      <c r="B229" s="88" t="s">
        <v>822</v>
      </c>
      <c r="C229" s="77" t="s">
        <v>640</v>
      </c>
      <c r="D229" s="78" t="s">
        <v>647</v>
      </c>
      <c r="E229" s="78" t="s">
        <v>1103</v>
      </c>
      <c r="F229" s="77"/>
      <c r="G229" s="103">
        <f>G230+G232+G234+G238+G236</f>
        <v>480000</v>
      </c>
      <c r="H229" s="103">
        <f>H230+H232+H234+H238+H236</f>
        <v>-230000</v>
      </c>
      <c r="I229" s="104">
        <f aca="true" t="shared" si="15" ref="I229:I269">G229+H229</f>
        <v>250000</v>
      </c>
      <c r="J229" s="79">
        <f>J230+J232+J234+J238+J236</f>
        <v>480000</v>
      </c>
      <c r="K229" s="79">
        <f>K230+K232+K234+K238+K236</f>
        <v>-480000</v>
      </c>
      <c r="L229" s="105">
        <f t="shared" si="11"/>
        <v>0</v>
      </c>
      <c r="M229" s="79">
        <f>M230+M232+M234+M238+M236</f>
        <v>0</v>
      </c>
      <c r="N229" s="79">
        <f>N230+N232+N234+N238+N236</f>
        <v>0</v>
      </c>
      <c r="O229" s="105">
        <f t="shared" si="12"/>
        <v>0</v>
      </c>
      <c r="P229" s="95"/>
      <c r="Q229" s="95"/>
      <c r="R229" s="95"/>
    </row>
    <row r="230" spans="2:18" ht="24">
      <c r="B230" s="88" t="s">
        <v>1066</v>
      </c>
      <c r="C230" s="77" t="s">
        <v>640</v>
      </c>
      <c r="D230" s="78" t="s">
        <v>647</v>
      </c>
      <c r="E230" s="78" t="s">
        <v>684</v>
      </c>
      <c r="F230" s="77"/>
      <c r="G230" s="103">
        <f>G231</f>
        <v>295000</v>
      </c>
      <c r="H230" s="104">
        <f>H231</f>
        <v>-295000</v>
      </c>
      <c r="I230" s="104">
        <f t="shared" si="15"/>
        <v>0</v>
      </c>
      <c r="J230" s="79">
        <f>J231</f>
        <v>295000</v>
      </c>
      <c r="K230" s="71">
        <f>K231</f>
        <v>-295000</v>
      </c>
      <c r="L230" s="105">
        <f t="shared" si="11"/>
        <v>0</v>
      </c>
      <c r="M230" s="79">
        <f>M231</f>
        <v>0</v>
      </c>
      <c r="N230" s="71">
        <f>N231</f>
        <v>0</v>
      </c>
      <c r="O230" s="105">
        <f t="shared" si="12"/>
        <v>0</v>
      </c>
      <c r="P230" s="95"/>
      <c r="Q230" s="95"/>
      <c r="R230" s="95"/>
    </row>
    <row r="231" spans="2:18" ht="12.75">
      <c r="B231" s="88" t="s">
        <v>769</v>
      </c>
      <c r="C231" s="77" t="s">
        <v>640</v>
      </c>
      <c r="D231" s="78" t="s">
        <v>647</v>
      </c>
      <c r="E231" s="78" t="s">
        <v>684</v>
      </c>
      <c r="F231" s="77">
        <v>800</v>
      </c>
      <c r="G231" s="103">
        <v>295000</v>
      </c>
      <c r="H231" s="104">
        <v>-295000</v>
      </c>
      <c r="I231" s="104">
        <f>G231+H231</f>
        <v>0</v>
      </c>
      <c r="J231" s="79">
        <v>295000</v>
      </c>
      <c r="K231" s="71">
        <v>-295000</v>
      </c>
      <c r="L231" s="105">
        <f t="shared" si="11"/>
        <v>0</v>
      </c>
      <c r="M231" s="79">
        <v>0</v>
      </c>
      <c r="N231" s="71"/>
      <c r="O231" s="105">
        <f t="shared" si="12"/>
        <v>0</v>
      </c>
      <c r="P231" s="95"/>
      <c r="Q231" s="95"/>
      <c r="R231" s="95"/>
    </row>
    <row r="232" spans="2:18" ht="48">
      <c r="B232" s="88" t="s">
        <v>1067</v>
      </c>
      <c r="C232" s="77" t="s">
        <v>640</v>
      </c>
      <c r="D232" s="78" t="s">
        <v>647</v>
      </c>
      <c r="E232" s="78" t="s">
        <v>968</v>
      </c>
      <c r="F232" s="77"/>
      <c r="G232" s="103">
        <f>G233</f>
        <v>180000</v>
      </c>
      <c r="H232" s="104">
        <f>H233</f>
        <v>-180000</v>
      </c>
      <c r="I232" s="104">
        <f t="shared" si="15"/>
        <v>0</v>
      </c>
      <c r="J232" s="79">
        <f>J233</f>
        <v>180000</v>
      </c>
      <c r="K232" s="71">
        <f>K233</f>
        <v>-180000</v>
      </c>
      <c r="L232" s="105">
        <f t="shared" si="11"/>
        <v>0</v>
      </c>
      <c r="M232" s="79">
        <f>M233</f>
        <v>0</v>
      </c>
      <c r="N232" s="71">
        <f>N233</f>
        <v>0</v>
      </c>
      <c r="O232" s="105">
        <f t="shared" si="12"/>
        <v>0</v>
      </c>
      <c r="P232" s="95"/>
      <c r="Q232" s="95"/>
      <c r="R232" s="95"/>
    </row>
    <row r="233" spans="2:18" ht="48">
      <c r="B233" s="88" t="s">
        <v>1067</v>
      </c>
      <c r="C233" s="77" t="s">
        <v>640</v>
      </c>
      <c r="D233" s="78" t="s">
        <v>647</v>
      </c>
      <c r="E233" s="78" t="s">
        <v>968</v>
      </c>
      <c r="F233" s="77" t="s">
        <v>967</v>
      </c>
      <c r="G233" s="103">
        <v>180000</v>
      </c>
      <c r="H233" s="104">
        <v>-180000</v>
      </c>
      <c r="I233" s="104">
        <f t="shared" si="15"/>
        <v>0</v>
      </c>
      <c r="J233" s="79">
        <v>180000</v>
      </c>
      <c r="K233" s="71">
        <v>-180000</v>
      </c>
      <c r="L233" s="105">
        <f t="shared" si="11"/>
        <v>0</v>
      </c>
      <c r="M233" s="79">
        <v>0</v>
      </c>
      <c r="N233" s="71"/>
      <c r="O233" s="105">
        <f t="shared" si="12"/>
        <v>0</v>
      </c>
      <c r="P233" s="95"/>
      <c r="Q233" s="95"/>
      <c r="R233" s="95"/>
    </row>
    <row r="234" spans="2:18" ht="48">
      <c r="B234" s="88" t="s">
        <v>1067</v>
      </c>
      <c r="C234" s="77" t="s">
        <v>640</v>
      </c>
      <c r="D234" s="78" t="s">
        <v>647</v>
      </c>
      <c r="E234" s="78" t="s">
        <v>969</v>
      </c>
      <c r="F234" s="77"/>
      <c r="G234" s="103">
        <f>G235</f>
        <v>5000</v>
      </c>
      <c r="H234" s="103">
        <f>H235</f>
        <v>-5000</v>
      </c>
      <c r="I234" s="104">
        <f t="shared" si="15"/>
        <v>0</v>
      </c>
      <c r="J234" s="79">
        <f>J235</f>
        <v>5000</v>
      </c>
      <c r="K234" s="79">
        <f>K235</f>
        <v>-5000</v>
      </c>
      <c r="L234" s="105">
        <f t="shared" si="11"/>
        <v>0</v>
      </c>
      <c r="M234" s="79">
        <f>M235</f>
        <v>0</v>
      </c>
      <c r="N234" s="79">
        <f>N235</f>
        <v>0</v>
      </c>
      <c r="O234" s="105">
        <f t="shared" si="12"/>
        <v>0</v>
      </c>
      <c r="P234" s="95"/>
      <c r="Q234" s="95"/>
      <c r="R234" s="95"/>
    </row>
    <row r="235" spans="2:18" ht="12.75">
      <c r="B235" s="88" t="s">
        <v>769</v>
      </c>
      <c r="C235" s="77" t="s">
        <v>640</v>
      </c>
      <c r="D235" s="78" t="s">
        <v>647</v>
      </c>
      <c r="E235" s="78" t="s">
        <v>969</v>
      </c>
      <c r="F235" s="77" t="s">
        <v>967</v>
      </c>
      <c r="G235" s="103">
        <v>5000</v>
      </c>
      <c r="H235" s="104">
        <v>-5000</v>
      </c>
      <c r="I235" s="104">
        <f t="shared" si="15"/>
        <v>0</v>
      </c>
      <c r="J235" s="79">
        <v>5000</v>
      </c>
      <c r="K235" s="71">
        <v>-5000</v>
      </c>
      <c r="L235" s="105">
        <f t="shared" si="11"/>
        <v>0</v>
      </c>
      <c r="M235" s="79">
        <v>0</v>
      </c>
      <c r="N235" s="71"/>
      <c r="O235" s="105">
        <f t="shared" si="12"/>
        <v>0</v>
      </c>
      <c r="P235" s="95"/>
      <c r="Q235" s="95"/>
      <c r="R235" s="95"/>
    </row>
    <row r="236" spans="2:18" ht="24.75" customHeight="1">
      <c r="B236" s="96" t="s">
        <v>1115</v>
      </c>
      <c r="C236" s="77" t="s">
        <v>640</v>
      </c>
      <c r="D236" s="78" t="s">
        <v>647</v>
      </c>
      <c r="E236" s="78" t="s">
        <v>1102</v>
      </c>
      <c r="F236" s="77"/>
      <c r="G236" s="103">
        <f>G237</f>
        <v>0</v>
      </c>
      <c r="H236" s="103">
        <f>H237</f>
        <v>250000</v>
      </c>
      <c r="I236" s="104">
        <f t="shared" si="15"/>
        <v>250000</v>
      </c>
      <c r="J236" s="79">
        <f>J237</f>
        <v>0</v>
      </c>
      <c r="K236" s="79">
        <f>K237</f>
        <v>0</v>
      </c>
      <c r="L236" s="105">
        <f t="shared" si="11"/>
        <v>0</v>
      </c>
      <c r="M236" s="79">
        <f>M237</f>
        <v>0</v>
      </c>
      <c r="N236" s="79">
        <f>N237</f>
        <v>0</v>
      </c>
      <c r="O236" s="105">
        <f t="shared" si="12"/>
        <v>0</v>
      </c>
      <c r="P236" s="95"/>
      <c r="Q236" s="95"/>
      <c r="R236" s="95"/>
    </row>
    <row r="237" spans="2:18" ht="48">
      <c r="B237" s="88" t="s">
        <v>1067</v>
      </c>
      <c r="C237" s="77" t="s">
        <v>640</v>
      </c>
      <c r="D237" s="78" t="s">
        <v>647</v>
      </c>
      <c r="E237" s="78" t="s">
        <v>1102</v>
      </c>
      <c r="F237" s="77" t="s">
        <v>967</v>
      </c>
      <c r="G237" s="103">
        <v>0</v>
      </c>
      <c r="H237" s="104">
        <v>250000</v>
      </c>
      <c r="I237" s="104">
        <f t="shared" si="15"/>
        <v>250000</v>
      </c>
      <c r="J237" s="79"/>
      <c r="K237" s="71"/>
      <c r="L237" s="105">
        <f t="shared" si="11"/>
        <v>0</v>
      </c>
      <c r="M237" s="79"/>
      <c r="N237" s="71"/>
      <c r="O237" s="105">
        <f t="shared" si="12"/>
        <v>0</v>
      </c>
      <c r="P237" s="95"/>
      <c r="Q237" s="95"/>
      <c r="R237" s="95"/>
    </row>
    <row r="238" spans="2:18" s="64" customFormat="1" ht="24">
      <c r="B238" s="88" t="s">
        <v>1040</v>
      </c>
      <c r="C238" s="69" t="s">
        <v>640</v>
      </c>
      <c r="D238" s="70" t="s">
        <v>647</v>
      </c>
      <c r="E238" s="70" t="s">
        <v>1030</v>
      </c>
      <c r="F238" s="69"/>
      <c r="G238" s="104">
        <f>G239</f>
        <v>0</v>
      </c>
      <c r="H238" s="104">
        <f>H239</f>
        <v>0</v>
      </c>
      <c r="I238" s="104">
        <f t="shared" si="15"/>
        <v>0</v>
      </c>
      <c r="J238" s="71">
        <f>J239</f>
        <v>0</v>
      </c>
      <c r="K238" s="71">
        <f>K239</f>
        <v>0</v>
      </c>
      <c r="L238" s="105">
        <f t="shared" si="11"/>
        <v>0</v>
      </c>
      <c r="M238" s="71">
        <f>M239</f>
        <v>0</v>
      </c>
      <c r="N238" s="71">
        <f>N239</f>
        <v>0</v>
      </c>
      <c r="O238" s="105">
        <f t="shared" si="12"/>
        <v>0</v>
      </c>
      <c r="P238" s="95"/>
      <c r="Q238" s="95"/>
      <c r="R238" s="95"/>
    </row>
    <row r="239" spans="2:18" s="64" customFormat="1" ht="12.75">
      <c r="B239" s="88" t="s">
        <v>769</v>
      </c>
      <c r="C239" s="69" t="s">
        <v>640</v>
      </c>
      <c r="D239" s="70" t="s">
        <v>647</v>
      </c>
      <c r="E239" s="70" t="s">
        <v>1030</v>
      </c>
      <c r="F239" s="69" t="s">
        <v>967</v>
      </c>
      <c r="G239" s="104"/>
      <c r="H239" s="104"/>
      <c r="I239" s="104">
        <f t="shared" si="15"/>
        <v>0</v>
      </c>
      <c r="J239" s="71"/>
      <c r="K239" s="71"/>
      <c r="L239" s="105">
        <f t="shared" si="11"/>
        <v>0</v>
      </c>
      <c r="M239" s="71">
        <v>0</v>
      </c>
      <c r="N239" s="71"/>
      <c r="O239" s="105">
        <f t="shared" si="12"/>
        <v>0</v>
      </c>
      <c r="P239" s="95"/>
      <c r="Q239" s="95"/>
      <c r="R239" s="95"/>
    </row>
    <row r="240" spans="2:18" ht="24">
      <c r="B240" s="88" t="s">
        <v>823</v>
      </c>
      <c r="C240" s="77" t="s">
        <v>640</v>
      </c>
      <c r="D240" s="78" t="s">
        <v>647</v>
      </c>
      <c r="E240" s="78" t="s">
        <v>683</v>
      </c>
      <c r="F240" s="77"/>
      <c r="G240" s="103">
        <f>G241</f>
        <v>50000</v>
      </c>
      <c r="H240" s="103">
        <f>H241</f>
        <v>0</v>
      </c>
      <c r="I240" s="104">
        <f t="shared" si="15"/>
        <v>50000</v>
      </c>
      <c r="J240" s="79">
        <f>J241</f>
        <v>50000</v>
      </c>
      <c r="K240" s="79">
        <f>K241</f>
        <v>-50000</v>
      </c>
      <c r="L240" s="105">
        <f t="shared" si="11"/>
        <v>0</v>
      </c>
      <c r="M240" s="79">
        <f>M241</f>
        <v>0</v>
      </c>
      <c r="N240" s="79">
        <f>N241</f>
        <v>0</v>
      </c>
      <c r="O240" s="105">
        <f t="shared" si="12"/>
        <v>0</v>
      </c>
      <c r="P240" s="95"/>
      <c r="Q240" s="95"/>
      <c r="R240" s="95"/>
    </row>
    <row r="241" spans="2:18" ht="24">
      <c r="B241" s="88" t="s">
        <v>766</v>
      </c>
      <c r="C241" s="77" t="s">
        <v>640</v>
      </c>
      <c r="D241" s="78" t="s">
        <v>647</v>
      </c>
      <c r="E241" s="78" t="s">
        <v>683</v>
      </c>
      <c r="F241" s="77">
        <v>200</v>
      </c>
      <c r="G241" s="103">
        <v>50000</v>
      </c>
      <c r="H241" s="104"/>
      <c r="I241" s="104">
        <f t="shared" si="15"/>
        <v>50000</v>
      </c>
      <c r="J241" s="79">
        <v>50000</v>
      </c>
      <c r="K241" s="71">
        <v>-50000</v>
      </c>
      <c r="L241" s="105">
        <f t="shared" si="11"/>
        <v>0</v>
      </c>
      <c r="M241" s="79">
        <v>0</v>
      </c>
      <c r="N241" s="71"/>
      <c r="O241" s="105">
        <f t="shared" si="12"/>
        <v>0</v>
      </c>
      <c r="P241" s="95"/>
      <c r="Q241" s="95"/>
      <c r="R241" s="95"/>
    </row>
    <row r="242" spans="2:18" ht="24">
      <c r="B242" s="88" t="s">
        <v>915</v>
      </c>
      <c r="C242" s="77" t="s">
        <v>640</v>
      </c>
      <c r="D242" s="78" t="s">
        <v>647</v>
      </c>
      <c r="E242" s="78" t="s">
        <v>791</v>
      </c>
      <c r="F242" s="77"/>
      <c r="G242" s="103">
        <f>G243+G245</f>
        <v>30000</v>
      </c>
      <c r="H242" s="103">
        <f>H243+H245</f>
        <v>45000</v>
      </c>
      <c r="I242" s="104">
        <f t="shared" si="15"/>
        <v>75000</v>
      </c>
      <c r="J242" s="79">
        <f>J243+J245</f>
        <v>30000</v>
      </c>
      <c r="K242" s="79">
        <f>K243+K245</f>
        <v>-30000</v>
      </c>
      <c r="L242" s="105">
        <f t="shared" si="11"/>
        <v>0</v>
      </c>
      <c r="M242" s="79">
        <f>M243+M245</f>
        <v>0</v>
      </c>
      <c r="N242" s="79">
        <f>N243+N245</f>
        <v>0</v>
      </c>
      <c r="O242" s="105">
        <f t="shared" si="12"/>
        <v>0</v>
      </c>
      <c r="P242" s="95"/>
      <c r="Q242" s="95"/>
      <c r="R242" s="95"/>
    </row>
    <row r="243" spans="2:18" ht="24">
      <c r="B243" s="88" t="s">
        <v>916</v>
      </c>
      <c r="C243" s="77" t="s">
        <v>640</v>
      </c>
      <c r="D243" s="78" t="s">
        <v>647</v>
      </c>
      <c r="E243" s="78" t="s">
        <v>790</v>
      </c>
      <c r="F243" s="77"/>
      <c r="G243" s="103">
        <f>G244</f>
        <v>30000</v>
      </c>
      <c r="H243" s="103">
        <f>H244</f>
        <v>-30000</v>
      </c>
      <c r="I243" s="104">
        <f t="shared" si="15"/>
        <v>0</v>
      </c>
      <c r="J243" s="79">
        <f>J244</f>
        <v>30000</v>
      </c>
      <c r="K243" s="79">
        <f>K244</f>
        <v>-30000</v>
      </c>
      <c r="L243" s="105">
        <f t="shared" si="11"/>
        <v>0</v>
      </c>
      <c r="M243" s="79">
        <f>M244</f>
        <v>0</v>
      </c>
      <c r="N243" s="79">
        <f>N244</f>
        <v>0</v>
      </c>
      <c r="O243" s="105">
        <f t="shared" si="12"/>
        <v>0</v>
      </c>
      <c r="P243" s="95"/>
      <c r="Q243" s="95"/>
      <c r="R243" s="95"/>
    </row>
    <row r="244" spans="2:18" ht="24">
      <c r="B244" s="88" t="s">
        <v>766</v>
      </c>
      <c r="C244" s="77" t="s">
        <v>640</v>
      </c>
      <c r="D244" s="78" t="s">
        <v>647</v>
      </c>
      <c r="E244" s="78" t="s">
        <v>790</v>
      </c>
      <c r="F244" s="77">
        <v>200</v>
      </c>
      <c r="G244" s="103">
        <v>30000</v>
      </c>
      <c r="H244" s="104">
        <v>-30000</v>
      </c>
      <c r="I244" s="104">
        <f t="shared" si="15"/>
        <v>0</v>
      </c>
      <c r="J244" s="79">
        <v>30000</v>
      </c>
      <c r="K244" s="71">
        <v>-30000</v>
      </c>
      <c r="L244" s="105">
        <f t="shared" si="11"/>
        <v>0</v>
      </c>
      <c r="M244" s="79">
        <v>0</v>
      </c>
      <c r="N244" s="71"/>
      <c r="O244" s="105">
        <f t="shared" si="12"/>
        <v>0</v>
      </c>
      <c r="P244" s="95"/>
      <c r="Q244" s="95"/>
      <c r="R244" s="95"/>
    </row>
    <row r="245" spans="2:18" s="64" customFormat="1" ht="48">
      <c r="B245" s="88" t="s">
        <v>917</v>
      </c>
      <c r="C245" s="69" t="s">
        <v>640</v>
      </c>
      <c r="D245" s="70" t="s">
        <v>647</v>
      </c>
      <c r="E245" s="70" t="s">
        <v>685</v>
      </c>
      <c r="F245" s="69"/>
      <c r="G245" s="104">
        <f>G246</f>
        <v>0</v>
      </c>
      <c r="H245" s="104">
        <f>H246</f>
        <v>75000</v>
      </c>
      <c r="I245" s="104">
        <f t="shared" si="15"/>
        <v>75000</v>
      </c>
      <c r="J245" s="71">
        <f>J246</f>
        <v>0</v>
      </c>
      <c r="K245" s="71">
        <f>K246</f>
        <v>0</v>
      </c>
      <c r="L245" s="105">
        <f t="shared" si="11"/>
        <v>0</v>
      </c>
      <c r="M245" s="71">
        <f>M246</f>
        <v>0</v>
      </c>
      <c r="N245" s="71">
        <f>N246</f>
        <v>0</v>
      </c>
      <c r="O245" s="105">
        <f t="shared" si="12"/>
        <v>0</v>
      </c>
      <c r="P245" s="95"/>
      <c r="Q245" s="95"/>
      <c r="R245" s="95"/>
    </row>
    <row r="246" spans="2:18" s="64" customFormat="1" ht="24">
      <c r="B246" s="88" t="s">
        <v>766</v>
      </c>
      <c r="C246" s="69" t="s">
        <v>640</v>
      </c>
      <c r="D246" s="70" t="s">
        <v>647</v>
      </c>
      <c r="E246" s="70" t="s">
        <v>685</v>
      </c>
      <c r="F246" s="69">
        <v>200</v>
      </c>
      <c r="G246" s="104">
        <v>0</v>
      </c>
      <c r="H246" s="104">
        <v>75000</v>
      </c>
      <c r="I246" s="104">
        <f t="shared" si="15"/>
        <v>75000</v>
      </c>
      <c r="J246" s="71">
        <v>0</v>
      </c>
      <c r="K246" s="71"/>
      <c r="L246" s="105">
        <f t="shared" si="11"/>
        <v>0</v>
      </c>
      <c r="M246" s="71">
        <v>0</v>
      </c>
      <c r="N246" s="71"/>
      <c r="O246" s="105">
        <f t="shared" si="12"/>
        <v>0</v>
      </c>
      <c r="P246" s="95"/>
      <c r="Q246" s="95"/>
      <c r="R246" s="95"/>
    </row>
    <row r="247" spans="2:18" ht="24">
      <c r="B247" s="88" t="s">
        <v>926</v>
      </c>
      <c r="C247" s="77" t="s">
        <v>640</v>
      </c>
      <c r="D247" s="78" t="s">
        <v>647</v>
      </c>
      <c r="E247" s="78" t="s">
        <v>748</v>
      </c>
      <c r="F247" s="77"/>
      <c r="G247" s="103">
        <f>G248+G253</f>
        <v>80000</v>
      </c>
      <c r="H247" s="103">
        <f>H248+H253</f>
        <v>-79100</v>
      </c>
      <c r="I247" s="104">
        <f t="shared" si="15"/>
        <v>900</v>
      </c>
      <c r="J247" s="79">
        <f>J248+J253</f>
        <v>80000</v>
      </c>
      <c r="K247" s="79">
        <f>K248+K253</f>
        <v>-80000</v>
      </c>
      <c r="L247" s="105">
        <f t="shared" si="11"/>
        <v>0</v>
      </c>
      <c r="M247" s="79">
        <f>M248+M253</f>
        <v>0</v>
      </c>
      <c r="N247" s="79">
        <f>N248+N253</f>
        <v>0</v>
      </c>
      <c r="O247" s="105">
        <f t="shared" si="12"/>
        <v>0</v>
      </c>
      <c r="P247" s="95"/>
      <c r="Q247" s="95"/>
      <c r="R247" s="95"/>
    </row>
    <row r="248" spans="2:18" ht="24">
      <c r="B248" s="88" t="s">
        <v>965</v>
      </c>
      <c r="C248" s="77" t="s">
        <v>640</v>
      </c>
      <c r="D248" s="78" t="s">
        <v>647</v>
      </c>
      <c r="E248" s="78" t="s">
        <v>963</v>
      </c>
      <c r="F248" s="77"/>
      <c r="G248" s="103">
        <f>G249+G251</f>
        <v>80000</v>
      </c>
      <c r="H248" s="103">
        <f>H249+H251</f>
        <v>-80000</v>
      </c>
      <c r="I248" s="104">
        <f t="shared" si="15"/>
        <v>0</v>
      </c>
      <c r="J248" s="79">
        <f>J249+J251</f>
        <v>80000</v>
      </c>
      <c r="K248" s="79">
        <f>K249+K251</f>
        <v>-80000</v>
      </c>
      <c r="L248" s="105">
        <f t="shared" si="11"/>
        <v>0</v>
      </c>
      <c r="M248" s="79">
        <f>M249+M251</f>
        <v>0</v>
      </c>
      <c r="N248" s="79">
        <f>N249+N251</f>
        <v>0</v>
      </c>
      <c r="O248" s="105">
        <f t="shared" si="12"/>
        <v>0</v>
      </c>
      <c r="P248" s="95"/>
      <c r="Q248" s="95"/>
      <c r="R248" s="95"/>
    </row>
    <row r="249" spans="2:18" s="64" customFormat="1" ht="24">
      <c r="B249" s="88" t="s">
        <v>964</v>
      </c>
      <c r="C249" s="69" t="s">
        <v>640</v>
      </c>
      <c r="D249" s="70" t="s">
        <v>647</v>
      </c>
      <c r="E249" s="70" t="s">
        <v>962</v>
      </c>
      <c r="F249" s="69"/>
      <c r="G249" s="104">
        <f>G250</f>
        <v>0</v>
      </c>
      <c r="H249" s="104">
        <f>H250</f>
        <v>0</v>
      </c>
      <c r="I249" s="104">
        <f t="shared" si="15"/>
        <v>0</v>
      </c>
      <c r="J249" s="71">
        <f>J250</f>
        <v>0</v>
      </c>
      <c r="K249" s="71">
        <f>K250</f>
        <v>0</v>
      </c>
      <c r="L249" s="105">
        <f t="shared" si="11"/>
        <v>0</v>
      </c>
      <c r="M249" s="71">
        <f>M250</f>
        <v>0</v>
      </c>
      <c r="N249" s="71">
        <f>N250</f>
        <v>0</v>
      </c>
      <c r="O249" s="105">
        <f t="shared" si="12"/>
        <v>0</v>
      </c>
      <c r="P249" s="95"/>
      <c r="Q249" s="95"/>
      <c r="R249" s="95"/>
    </row>
    <row r="250" spans="2:18" s="64" customFormat="1" ht="24">
      <c r="B250" s="88" t="s">
        <v>766</v>
      </c>
      <c r="C250" s="69" t="s">
        <v>640</v>
      </c>
      <c r="D250" s="70" t="s">
        <v>647</v>
      </c>
      <c r="E250" s="70" t="s">
        <v>962</v>
      </c>
      <c r="F250" s="69">
        <v>200</v>
      </c>
      <c r="G250" s="104">
        <v>0</v>
      </c>
      <c r="H250" s="104"/>
      <c r="I250" s="104">
        <f t="shared" si="15"/>
        <v>0</v>
      </c>
      <c r="J250" s="71">
        <v>0</v>
      </c>
      <c r="K250" s="71"/>
      <c r="L250" s="105">
        <f t="shared" si="11"/>
        <v>0</v>
      </c>
      <c r="M250" s="71">
        <v>0</v>
      </c>
      <c r="N250" s="71"/>
      <c r="O250" s="105">
        <f t="shared" si="12"/>
        <v>0</v>
      </c>
      <c r="P250" s="95"/>
      <c r="Q250" s="95"/>
      <c r="R250" s="95"/>
    </row>
    <row r="251" spans="2:18" ht="24">
      <c r="B251" s="88" t="s">
        <v>1003</v>
      </c>
      <c r="C251" s="77" t="s">
        <v>640</v>
      </c>
      <c r="D251" s="78" t="s">
        <v>647</v>
      </c>
      <c r="E251" s="78" t="s">
        <v>1002</v>
      </c>
      <c r="F251" s="77"/>
      <c r="G251" s="103">
        <f>G252</f>
        <v>80000</v>
      </c>
      <c r="H251" s="103">
        <f>H252</f>
        <v>-80000</v>
      </c>
      <c r="I251" s="104">
        <f t="shared" si="15"/>
        <v>0</v>
      </c>
      <c r="J251" s="79">
        <f>J252</f>
        <v>80000</v>
      </c>
      <c r="K251" s="79">
        <f>K252</f>
        <v>-80000</v>
      </c>
      <c r="L251" s="105">
        <f t="shared" si="11"/>
        <v>0</v>
      </c>
      <c r="M251" s="79">
        <f>M252</f>
        <v>0</v>
      </c>
      <c r="N251" s="79">
        <f>N252</f>
        <v>0</v>
      </c>
      <c r="O251" s="105">
        <f t="shared" si="12"/>
        <v>0</v>
      </c>
      <c r="P251" s="95"/>
      <c r="Q251" s="95"/>
      <c r="R251" s="95"/>
    </row>
    <row r="252" spans="2:18" ht="24">
      <c r="B252" s="88" t="s">
        <v>766</v>
      </c>
      <c r="C252" s="77" t="s">
        <v>640</v>
      </c>
      <c r="D252" s="78" t="s">
        <v>647</v>
      </c>
      <c r="E252" s="78" t="s">
        <v>1002</v>
      </c>
      <c r="F252" s="77" t="s">
        <v>971</v>
      </c>
      <c r="G252" s="103">
        <v>80000</v>
      </c>
      <c r="H252" s="104">
        <v>-80000</v>
      </c>
      <c r="I252" s="104">
        <f t="shared" si="15"/>
        <v>0</v>
      </c>
      <c r="J252" s="79">
        <v>80000</v>
      </c>
      <c r="K252" s="71">
        <v>-80000</v>
      </c>
      <c r="L252" s="105">
        <f t="shared" si="11"/>
        <v>0</v>
      </c>
      <c r="M252" s="79">
        <v>0</v>
      </c>
      <c r="N252" s="71"/>
      <c r="O252" s="105">
        <f t="shared" si="12"/>
        <v>0</v>
      </c>
      <c r="P252" s="95"/>
      <c r="Q252" s="95"/>
      <c r="R252" s="95"/>
    </row>
    <row r="253" spans="2:18" s="64" customFormat="1" ht="24">
      <c r="B253" s="88" t="s">
        <v>1041</v>
      </c>
      <c r="C253" s="69" t="s">
        <v>640</v>
      </c>
      <c r="D253" s="70" t="s">
        <v>647</v>
      </c>
      <c r="E253" s="70" t="s">
        <v>1032</v>
      </c>
      <c r="F253" s="69"/>
      <c r="G253" s="104">
        <f>G254</f>
        <v>0</v>
      </c>
      <c r="H253" s="104">
        <f>H254</f>
        <v>900</v>
      </c>
      <c r="I253" s="104">
        <f t="shared" si="15"/>
        <v>900</v>
      </c>
      <c r="J253" s="71">
        <f>J254</f>
        <v>0</v>
      </c>
      <c r="K253" s="71">
        <f>K254</f>
        <v>0</v>
      </c>
      <c r="L253" s="105">
        <f t="shared" si="11"/>
        <v>0</v>
      </c>
      <c r="M253" s="71">
        <f>M254</f>
        <v>0</v>
      </c>
      <c r="N253" s="71">
        <f>N254</f>
        <v>0</v>
      </c>
      <c r="O253" s="105">
        <f t="shared" si="12"/>
        <v>0</v>
      </c>
      <c r="P253" s="95"/>
      <c r="Q253" s="95"/>
      <c r="R253" s="95"/>
    </row>
    <row r="254" spans="2:18" s="64" customFormat="1" ht="96">
      <c r="B254" s="90" t="s">
        <v>1045</v>
      </c>
      <c r="C254" s="69" t="s">
        <v>640</v>
      </c>
      <c r="D254" s="70" t="s">
        <v>647</v>
      </c>
      <c r="E254" s="70" t="s">
        <v>1031</v>
      </c>
      <c r="F254" s="69"/>
      <c r="G254" s="104">
        <f>G255</f>
        <v>0</v>
      </c>
      <c r="H254" s="104">
        <f>H255</f>
        <v>900</v>
      </c>
      <c r="I254" s="104">
        <f t="shared" si="15"/>
        <v>900</v>
      </c>
      <c r="J254" s="71">
        <f>J255</f>
        <v>0</v>
      </c>
      <c r="K254" s="71">
        <f>K255</f>
        <v>0</v>
      </c>
      <c r="L254" s="105">
        <f t="shared" si="11"/>
        <v>0</v>
      </c>
      <c r="M254" s="71">
        <f>M255</f>
        <v>0</v>
      </c>
      <c r="N254" s="71">
        <f>N255</f>
        <v>0</v>
      </c>
      <c r="O254" s="105">
        <f t="shared" si="12"/>
        <v>0</v>
      </c>
      <c r="P254" s="95"/>
      <c r="Q254" s="95"/>
      <c r="R254" s="95"/>
    </row>
    <row r="255" spans="2:18" s="64" customFormat="1" ht="24">
      <c r="B255" s="88" t="s">
        <v>766</v>
      </c>
      <c r="C255" s="69" t="s">
        <v>640</v>
      </c>
      <c r="D255" s="70" t="s">
        <v>647</v>
      </c>
      <c r="E255" s="70" t="s">
        <v>1031</v>
      </c>
      <c r="F255" s="69" t="s">
        <v>971</v>
      </c>
      <c r="G255" s="104">
        <v>0</v>
      </c>
      <c r="H255" s="104">
        <v>900</v>
      </c>
      <c r="I255" s="104">
        <f t="shared" si="15"/>
        <v>900</v>
      </c>
      <c r="J255" s="71">
        <v>0</v>
      </c>
      <c r="K255" s="71"/>
      <c r="L255" s="105">
        <f t="shared" si="11"/>
        <v>0</v>
      </c>
      <c r="M255" s="71">
        <v>0</v>
      </c>
      <c r="N255" s="71"/>
      <c r="O255" s="105">
        <f t="shared" si="12"/>
        <v>0</v>
      </c>
      <c r="P255" s="95"/>
      <c r="Q255" s="95"/>
      <c r="R255" s="95"/>
    </row>
    <row r="256" spans="2:18" ht="12.75">
      <c r="B256" s="88" t="s">
        <v>931</v>
      </c>
      <c r="C256" s="77" t="s">
        <v>640</v>
      </c>
      <c r="D256" s="78" t="s">
        <v>647</v>
      </c>
      <c r="E256" s="78" t="s">
        <v>742</v>
      </c>
      <c r="F256" s="77"/>
      <c r="G256" s="103">
        <f>G257</f>
        <v>1200000</v>
      </c>
      <c r="H256" s="103">
        <f>H257</f>
        <v>0</v>
      </c>
      <c r="I256" s="104">
        <f t="shared" si="15"/>
        <v>1200000</v>
      </c>
      <c r="J256" s="79">
        <f>J257</f>
        <v>0</v>
      </c>
      <c r="K256" s="79">
        <f>K257</f>
        <v>0</v>
      </c>
      <c r="L256" s="105">
        <f t="shared" si="11"/>
        <v>0</v>
      </c>
      <c r="M256" s="79">
        <f>M257</f>
        <v>0</v>
      </c>
      <c r="N256" s="79">
        <f>N257</f>
        <v>0</v>
      </c>
      <c r="O256" s="105">
        <f t="shared" si="12"/>
        <v>0</v>
      </c>
      <c r="P256" s="95"/>
      <c r="Q256" s="95"/>
      <c r="R256" s="95"/>
    </row>
    <row r="257" spans="2:18" ht="12.75">
      <c r="B257" s="88" t="s">
        <v>1075</v>
      </c>
      <c r="C257" s="77" t="s">
        <v>640</v>
      </c>
      <c r="D257" s="78" t="s">
        <v>647</v>
      </c>
      <c r="E257" s="78" t="s">
        <v>1074</v>
      </c>
      <c r="F257" s="77"/>
      <c r="G257" s="103">
        <f>G258</f>
        <v>1200000</v>
      </c>
      <c r="H257" s="103">
        <f>H258</f>
        <v>0</v>
      </c>
      <c r="I257" s="104">
        <f t="shared" si="15"/>
        <v>1200000</v>
      </c>
      <c r="J257" s="79">
        <f>J258</f>
        <v>0</v>
      </c>
      <c r="K257" s="79">
        <f>K258</f>
        <v>0</v>
      </c>
      <c r="L257" s="105">
        <f t="shared" si="11"/>
        <v>0</v>
      </c>
      <c r="M257" s="79">
        <f>M258</f>
        <v>0</v>
      </c>
      <c r="N257" s="79">
        <f>N258</f>
        <v>0</v>
      </c>
      <c r="O257" s="105">
        <f t="shared" si="12"/>
        <v>0</v>
      </c>
      <c r="P257" s="95"/>
      <c r="Q257" s="95"/>
      <c r="R257" s="95"/>
    </row>
    <row r="258" spans="2:18" ht="24">
      <c r="B258" s="88" t="s">
        <v>766</v>
      </c>
      <c r="C258" s="77" t="s">
        <v>640</v>
      </c>
      <c r="D258" s="78" t="s">
        <v>647</v>
      </c>
      <c r="E258" s="78" t="s">
        <v>1074</v>
      </c>
      <c r="F258" s="77" t="s">
        <v>971</v>
      </c>
      <c r="G258" s="103">
        <v>1200000</v>
      </c>
      <c r="H258" s="104">
        <v>0</v>
      </c>
      <c r="I258" s="104">
        <f t="shared" si="15"/>
        <v>1200000</v>
      </c>
      <c r="J258" s="79">
        <v>0</v>
      </c>
      <c r="K258" s="71"/>
      <c r="L258" s="105">
        <f t="shared" si="11"/>
        <v>0</v>
      </c>
      <c r="M258" s="79">
        <v>0</v>
      </c>
      <c r="N258" s="71"/>
      <c r="O258" s="105">
        <f t="shared" si="12"/>
        <v>0</v>
      </c>
      <c r="P258" s="95"/>
      <c r="Q258" s="95"/>
      <c r="R258" s="95"/>
    </row>
    <row r="259" spans="2:18" ht="12.75">
      <c r="B259" s="88" t="s">
        <v>954</v>
      </c>
      <c r="C259" s="77" t="s">
        <v>646</v>
      </c>
      <c r="D259" s="78"/>
      <c r="E259" s="78"/>
      <c r="F259" s="77"/>
      <c r="G259" s="103">
        <f>G265+G260+G298</f>
        <v>3487200</v>
      </c>
      <c r="H259" s="103">
        <f>H265+H260+H298</f>
        <v>3025558</v>
      </c>
      <c r="I259" s="104">
        <f t="shared" si="15"/>
        <v>6512758</v>
      </c>
      <c r="J259" s="79">
        <f>J265+J260+J298</f>
        <v>3487200</v>
      </c>
      <c r="K259" s="79">
        <f>K265+K260+K298</f>
        <v>-1801200</v>
      </c>
      <c r="L259" s="105">
        <f t="shared" si="11"/>
        <v>1686000</v>
      </c>
      <c r="M259" s="79">
        <f>M265+M260+M298</f>
        <v>0</v>
      </c>
      <c r="N259" s="79">
        <f>N265+N260+N298</f>
        <v>1686000</v>
      </c>
      <c r="O259" s="105">
        <f t="shared" si="12"/>
        <v>1686000</v>
      </c>
      <c r="P259" s="95"/>
      <c r="Q259" s="95"/>
      <c r="R259" s="95"/>
    </row>
    <row r="260" spans="2:18" ht="12.75">
      <c r="B260" s="88" t="s">
        <v>88</v>
      </c>
      <c r="C260" s="77" t="s">
        <v>646</v>
      </c>
      <c r="D260" s="77" t="s">
        <v>637</v>
      </c>
      <c r="E260" s="78"/>
      <c r="F260" s="77"/>
      <c r="G260" s="103">
        <f>G261</f>
        <v>18000</v>
      </c>
      <c r="H260" s="103">
        <f>H261</f>
        <v>-18000</v>
      </c>
      <c r="I260" s="104">
        <f t="shared" si="15"/>
        <v>0</v>
      </c>
      <c r="J260" s="79">
        <f>J261</f>
        <v>18000</v>
      </c>
      <c r="K260" s="79">
        <f>K261</f>
        <v>-18000</v>
      </c>
      <c r="L260" s="105">
        <f t="shared" si="11"/>
        <v>0</v>
      </c>
      <c r="M260" s="79">
        <f>M261</f>
        <v>0</v>
      </c>
      <c r="N260" s="79">
        <f>N261</f>
        <v>0</v>
      </c>
      <c r="O260" s="105">
        <f t="shared" si="12"/>
        <v>0</v>
      </c>
      <c r="P260" s="95"/>
      <c r="Q260" s="95"/>
      <c r="R260" s="95"/>
    </row>
    <row r="261" spans="2:18" ht="24">
      <c r="B261" s="88" t="s">
        <v>926</v>
      </c>
      <c r="C261" s="77" t="s">
        <v>646</v>
      </c>
      <c r="D261" s="77" t="s">
        <v>637</v>
      </c>
      <c r="E261" s="78" t="s">
        <v>748</v>
      </c>
      <c r="F261" s="77"/>
      <c r="G261" s="103">
        <f>G262</f>
        <v>18000</v>
      </c>
      <c r="H261" s="103">
        <f>H262</f>
        <v>-18000</v>
      </c>
      <c r="I261" s="104">
        <f t="shared" si="15"/>
        <v>0</v>
      </c>
      <c r="J261" s="79">
        <f>J262</f>
        <v>18000</v>
      </c>
      <c r="K261" s="79">
        <f>K262</f>
        <v>-18000</v>
      </c>
      <c r="L261" s="105">
        <f t="shared" si="11"/>
        <v>0</v>
      </c>
      <c r="M261" s="79">
        <f>M262</f>
        <v>0</v>
      </c>
      <c r="N261" s="79">
        <f>N262</f>
        <v>0</v>
      </c>
      <c r="O261" s="105">
        <f t="shared" si="12"/>
        <v>0</v>
      </c>
      <c r="P261" s="95"/>
      <c r="Q261" s="95"/>
      <c r="R261" s="95"/>
    </row>
    <row r="262" spans="2:18" ht="24">
      <c r="B262" s="88" t="s">
        <v>982</v>
      </c>
      <c r="C262" s="77" t="s">
        <v>646</v>
      </c>
      <c r="D262" s="77" t="s">
        <v>637</v>
      </c>
      <c r="E262" s="78" t="s">
        <v>972</v>
      </c>
      <c r="F262" s="77"/>
      <c r="G262" s="103">
        <f>G264+G263</f>
        <v>18000</v>
      </c>
      <c r="H262" s="103">
        <f>H264+H263</f>
        <v>-18000</v>
      </c>
      <c r="I262" s="104">
        <f t="shared" si="15"/>
        <v>0</v>
      </c>
      <c r="J262" s="79">
        <f>J264+J263</f>
        <v>18000</v>
      </c>
      <c r="K262" s="79">
        <f>K264+K263</f>
        <v>-18000</v>
      </c>
      <c r="L262" s="105">
        <f t="shared" si="11"/>
        <v>0</v>
      </c>
      <c r="M262" s="79">
        <f>M264+M263</f>
        <v>0</v>
      </c>
      <c r="N262" s="79">
        <f>N264+N263</f>
        <v>0</v>
      </c>
      <c r="O262" s="105">
        <f t="shared" si="12"/>
        <v>0</v>
      </c>
      <c r="P262" s="95"/>
      <c r="Q262" s="95"/>
      <c r="R262" s="95"/>
    </row>
    <row r="263" spans="2:18" ht="24">
      <c r="B263" s="88" t="s">
        <v>766</v>
      </c>
      <c r="C263" s="77" t="s">
        <v>646</v>
      </c>
      <c r="D263" s="77" t="s">
        <v>637</v>
      </c>
      <c r="E263" s="78" t="s">
        <v>972</v>
      </c>
      <c r="F263" s="77" t="s">
        <v>971</v>
      </c>
      <c r="G263" s="103">
        <v>18000</v>
      </c>
      <c r="H263" s="104">
        <v>-18000</v>
      </c>
      <c r="I263" s="104">
        <f t="shared" si="15"/>
        <v>0</v>
      </c>
      <c r="J263" s="79">
        <v>18000</v>
      </c>
      <c r="K263" s="71">
        <v>-18000</v>
      </c>
      <c r="L263" s="105">
        <f t="shared" si="11"/>
        <v>0</v>
      </c>
      <c r="M263" s="79">
        <v>0</v>
      </c>
      <c r="N263" s="71"/>
      <c r="O263" s="105">
        <f t="shared" si="12"/>
        <v>0</v>
      </c>
      <c r="P263" s="95"/>
      <c r="Q263" s="95"/>
      <c r="R263" s="95"/>
    </row>
    <row r="264" spans="2:18" s="64" customFormat="1" ht="24">
      <c r="B264" s="88" t="s">
        <v>767</v>
      </c>
      <c r="C264" s="69" t="s">
        <v>646</v>
      </c>
      <c r="D264" s="69" t="s">
        <v>637</v>
      </c>
      <c r="E264" s="70" t="s">
        <v>972</v>
      </c>
      <c r="F264" s="69" t="s">
        <v>973</v>
      </c>
      <c r="G264" s="104">
        <v>0</v>
      </c>
      <c r="H264" s="104"/>
      <c r="I264" s="104">
        <f t="shared" si="15"/>
        <v>0</v>
      </c>
      <c r="J264" s="71">
        <v>0</v>
      </c>
      <c r="K264" s="71"/>
      <c r="L264" s="105">
        <f t="shared" si="11"/>
        <v>0</v>
      </c>
      <c r="M264" s="71">
        <v>0</v>
      </c>
      <c r="N264" s="71"/>
      <c r="O264" s="105">
        <f t="shared" si="12"/>
        <v>0</v>
      </c>
      <c r="P264" s="95"/>
      <c r="Q264" s="95"/>
      <c r="R264" s="95"/>
    </row>
    <row r="265" spans="2:18" ht="12.75">
      <c r="B265" s="88" t="s">
        <v>576</v>
      </c>
      <c r="C265" s="77" t="s">
        <v>646</v>
      </c>
      <c r="D265" s="78" t="s">
        <v>638</v>
      </c>
      <c r="E265" s="78"/>
      <c r="F265" s="77"/>
      <c r="G265" s="103">
        <f>G266+G281+G284</f>
        <v>3469200</v>
      </c>
      <c r="H265" s="103">
        <f>H266+H281+H284</f>
        <v>2426333</v>
      </c>
      <c r="I265" s="104">
        <f t="shared" si="15"/>
        <v>5895533</v>
      </c>
      <c r="J265" s="79">
        <f>J266+J281+J284</f>
        <v>3469200</v>
      </c>
      <c r="K265" s="79">
        <f>K266+K281+K284</f>
        <v>-1783200</v>
      </c>
      <c r="L265" s="71">
        <f t="shared" si="11"/>
        <v>1686000</v>
      </c>
      <c r="M265" s="79">
        <f>M266+M281+M284</f>
        <v>0</v>
      </c>
      <c r="N265" s="79">
        <f>N266+N281+N284</f>
        <v>1686000</v>
      </c>
      <c r="O265" s="71">
        <f t="shared" si="12"/>
        <v>1686000</v>
      </c>
      <c r="P265" s="95"/>
      <c r="Q265" s="95"/>
      <c r="R265" s="95"/>
    </row>
    <row r="266" spans="2:18" ht="24">
      <c r="B266" s="88" t="s">
        <v>918</v>
      </c>
      <c r="C266" s="77" t="s">
        <v>646</v>
      </c>
      <c r="D266" s="78" t="s">
        <v>638</v>
      </c>
      <c r="E266" s="78" t="s">
        <v>745</v>
      </c>
      <c r="F266" s="77"/>
      <c r="G266" s="103">
        <f>G267+G273+G279+G275+G277+G270</f>
        <v>2969200</v>
      </c>
      <c r="H266" s="103">
        <f>H267+H273+H279+H275+H277+H270</f>
        <v>2926333</v>
      </c>
      <c r="I266" s="104">
        <f t="shared" si="15"/>
        <v>5895533</v>
      </c>
      <c r="J266" s="79">
        <f>J267+J273+J279+J275+J277+J270</f>
        <v>2969200</v>
      </c>
      <c r="K266" s="79">
        <f>K267+K273+K279+K275+K277+K270</f>
        <v>-1283200</v>
      </c>
      <c r="L266" s="71">
        <f t="shared" si="11"/>
        <v>1686000</v>
      </c>
      <c r="M266" s="79">
        <f>M267+M273+M279+M275+M277+M270</f>
        <v>0</v>
      </c>
      <c r="N266" s="79">
        <f>N267+N273+N279+N275+N277+N270</f>
        <v>1686000</v>
      </c>
      <c r="O266" s="71">
        <f t="shared" si="12"/>
        <v>1686000</v>
      </c>
      <c r="P266" s="95"/>
      <c r="Q266" s="95"/>
      <c r="R266" s="95"/>
    </row>
    <row r="267" spans="2:18" s="64" customFormat="1" ht="12.75">
      <c r="B267" s="88" t="s">
        <v>919</v>
      </c>
      <c r="C267" s="69" t="s">
        <v>646</v>
      </c>
      <c r="D267" s="70" t="s">
        <v>638</v>
      </c>
      <c r="E267" s="70" t="s">
        <v>686</v>
      </c>
      <c r="F267" s="69"/>
      <c r="G267" s="104">
        <f>G269+G268</f>
        <v>0</v>
      </c>
      <c r="H267" s="104">
        <f>H269+H268</f>
        <v>3000000</v>
      </c>
      <c r="I267" s="104">
        <f t="shared" si="15"/>
        <v>3000000</v>
      </c>
      <c r="J267" s="71">
        <f>J269+J268</f>
        <v>0</v>
      </c>
      <c r="K267" s="71">
        <f>K269+K268</f>
        <v>0</v>
      </c>
      <c r="L267" s="71">
        <f t="shared" si="11"/>
        <v>0</v>
      </c>
      <c r="M267" s="71">
        <f>M269+M268</f>
        <v>0</v>
      </c>
      <c r="N267" s="71">
        <f>N269+N268</f>
        <v>0</v>
      </c>
      <c r="O267" s="71">
        <f t="shared" si="12"/>
        <v>0</v>
      </c>
      <c r="P267" s="95"/>
      <c r="Q267" s="95"/>
      <c r="R267" s="95"/>
    </row>
    <row r="268" spans="2:18" s="64" customFormat="1" ht="24">
      <c r="B268" s="88" t="s">
        <v>766</v>
      </c>
      <c r="C268" s="69" t="s">
        <v>646</v>
      </c>
      <c r="D268" s="70" t="s">
        <v>638</v>
      </c>
      <c r="E268" s="70" t="s">
        <v>686</v>
      </c>
      <c r="F268" s="69" t="s">
        <v>971</v>
      </c>
      <c r="G268" s="104">
        <v>0</v>
      </c>
      <c r="H268" s="104"/>
      <c r="I268" s="104">
        <f t="shared" si="15"/>
        <v>0</v>
      </c>
      <c r="J268" s="71">
        <v>0</v>
      </c>
      <c r="K268" s="71"/>
      <c r="L268" s="71">
        <f t="shared" si="11"/>
        <v>0</v>
      </c>
      <c r="M268" s="71">
        <v>0</v>
      </c>
      <c r="N268" s="71"/>
      <c r="O268" s="71">
        <f t="shared" si="12"/>
        <v>0</v>
      </c>
      <c r="P268" s="95"/>
      <c r="Q268" s="95"/>
      <c r="R268" s="95"/>
    </row>
    <row r="269" spans="2:18" s="64" customFormat="1" ht="12.75">
      <c r="B269" s="88" t="s">
        <v>769</v>
      </c>
      <c r="C269" s="69" t="s">
        <v>646</v>
      </c>
      <c r="D269" s="70" t="s">
        <v>638</v>
      </c>
      <c r="E269" s="70" t="s">
        <v>686</v>
      </c>
      <c r="F269" s="69">
        <v>800</v>
      </c>
      <c r="G269" s="104">
        <v>0</v>
      </c>
      <c r="H269" s="104">
        <v>3000000</v>
      </c>
      <c r="I269" s="104">
        <f t="shared" si="15"/>
        <v>3000000</v>
      </c>
      <c r="J269" s="71">
        <v>0</v>
      </c>
      <c r="K269" s="71"/>
      <c r="L269" s="71">
        <f t="shared" si="11"/>
        <v>0</v>
      </c>
      <c r="M269" s="71">
        <v>0</v>
      </c>
      <c r="N269" s="71"/>
      <c r="O269" s="71">
        <f t="shared" si="12"/>
        <v>0</v>
      </c>
      <c r="P269" s="95"/>
      <c r="Q269" s="95"/>
      <c r="R269" s="95"/>
    </row>
    <row r="270" spans="2:18" ht="12.75">
      <c r="B270" s="88" t="s">
        <v>919</v>
      </c>
      <c r="C270" s="77" t="s">
        <v>646</v>
      </c>
      <c r="D270" s="78" t="s">
        <v>638</v>
      </c>
      <c r="E270" s="78" t="s">
        <v>686</v>
      </c>
      <c r="F270" s="77"/>
      <c r="G270" s="103">
        <f>G271</f>
        <v>0</v>
      </c>
      <c r="H270" s="103">
        <f>H271</f>
        <v>509533</v>
      </c>
      <c r="I270" s="104">
        <f>G270+H270</f>
        <v>509533</v>
      </c>
      <c r="J270" s="79">
        <f>J271</f>
        <v>0</v>
      </c>
      <c r="K270" s="79">
        <f>K271</f>
        <v>0</v>
      </c>
      <c r="L270" s="71">
        <f>J270+K270</f>
        <v>0</v>
      </c>
      <c r="M270" s="79">
        <f>M271</f>
        <v>0</v>
      </c>
      <c r="N270" s="79">
        <f>N271</f>
        <v>0</v>
      </c>
      <c r="O270" s="71">
        <f>M270+N270</f>
        <v>0</v>
      </c>
      <c r="P270" s="95"/>
      <c r="Q270" s="95"/>
      <c r="R270" s="95"/>
    </row>
    <row r="271" spans="2:18" ht="24">
      <c r="B271" s="88" t="s">
        <v>920</v>
      </c>
      <c r="C271" s="77" t="s">
        <v>646</v>
      </c>
      <c r="D271" s="78" t="s">
        <v>638</v>
      </c>
      <c r="E271" s="78" t="s">
        <v>726</v>
      </c>
      <c r="F271" s="77"/>
      <c r="G271" s="103">
        <f>G272</f>
        <v>0</v>
      </c>
      <c r="H271" s="103">
        <f>H272</f>
        <v>509533</v>
      </c>
      <c r="I271" s="104">
        <f>G271+H271</f>
        <v>509533</v>
      </c>
      <c r="J271" s="79">
        <f>J272</f>
        <v>0</v>
      </c>
      <c r="K271" s="79">
        <f>K272</f>
        <v>0</v>
      </c>
      <c r="L271" s="71">
        <f>J271+K271</f>
        <v>0</v>
      </c>
      <c r="M271" s="79">
        <f>M272</f>
        <v>0</v>
      </c>
      <c r="N271" s="79">
        <f>N272</f>
        <v>0</v>
      </c>
      <c r="O271" s="71">
        <f>M271+N271</f>
        <v>0</v>
      </c>
      <c r="P271" s="95"/>
      <c r="Q271" s="95"/>
      <c r="R271" s="95"/>
    </row>
    <row r="272" spans="2:18" ht="12.75">
      <c r="B272" s="88" t="s">
        <v>768</v>
      </c>
      <c r="C272" s="77" t="s">
        <v>646</v>
      </c>
      <c r="D272" s="78" t="s">
        <v>638</v>
      </c>
      <c r="E272" s="78" t="s">
        <v>726</v>
      </c>
      <c r="F272" s="77">
        <v>500</v>
      </c>
      <c r="G272" s="103">
        <f>904668-904668</f>
        <v>0</v>
      </c>
      <c r="H272" s="104">
        <v>509533</v>
      </c>
      <c r="I272" s="104">
        <f aca="true" t="shared" si="16" ref="I272:I335">G272+H272</f>
        <v>509533</v>
      </c>
      <c r="J272" s="79">
        <f>904668-904668</f>
        <v>0</v>
      </c>
      <c r="K272" s="71"/>
      <c r="L272" s="105">
        <f aca="true" t="shared" si="17" ref="L272:L312">J272+K272</f>
        <v>0</v>
      </c>
      <c r="M272" s="79">
        <v>0</v>
      </c>
      <c r="N272" s="71"/>
      <c r="O272" s="105">
        <f aca="true" t="shared" si="18" ref="O272:O312">M272+N272</f>
        <v>0</v>
      </c>
      <c r="P272" s="95"/>
      <c r="Q272" s="95"/>
      <c r="R272" s="95"/>
    </row>
    <row r="273" spans="2:18" s="64" customFormat="1" ht="12.75">
      <c r="B273" s="88" t="s">
        <v>921</v>
      </c>
      <c r="C273" s="69" t="s">
        <v>646</v>
      </c>
      <c r="D273" s="70" t="s">
        <v>638</v>
      </c>
      <c r="E273" s="70" t="s">
        <v>687</v>
      </c>
      <c r="F273" s="69"/>
      <c r="G273" s="104">
        <f>G274</f>
        <v>0</v>
      </c>
      <c r="H273" s="104">
        <f>H274</f>
        <v>700000</v>
      </c>
      <c r="I273" s="104">
        <f t="shared" si="16"/>
        <v>700000</v>
      </c>
      <c r="J273" s="71">
        <f>J274</f>
        <v>0</v>
      </c>
      <c r="K273" s="71">
        <f>K274</f>
        <v>0</v>
      </c>
      <c r="L273" s="105">
        <f t="shared" si="17"/>
        <v>0</v>
      </c>
      <c r="M273" s="71">
        <f>M274</f>
        <v>0</v>
      </c>
      <c r="N273" s="71">
        <f>N274</f>
        <v>0</v>
      </c>
      <c r="O273" s="105">
        <f t="shared" si="18"/>
        <v>0</v>
      </c>
      <c r="P273" s="95"/>
      <c r="Q273" s="95"/>
      <c r="R273" s="95"/>
    </row>
    <row r="274" spans="2:18" s="64" customFormat="1" ht="12.75">
      <c r="B274" s="88" t="s">
        <v>769</v>
      </c>
      <c r="C274" s="69" t="s">
        <v>646</v>
      </c>
      <c r="D274" s="70" t="s">
        <v>638</v>
      </c>
      <c r="E274" s="70" t="s">
        <v>687</v>
      </c>
      <c r="F274" s="69">
        <v>800</v>
      </c>
      <c r="G274" s="104">
        <v>0</v>
      </c>
      <c r="H274" s="104">
        <v>700000</v>
      </c>
      <c r="I274" s="104">
        <f t="shared" si="16"/>
        <v>700000</v>
      </c>
      <c r="J274" s="71">
        <v>0</v>
      </c>
      <c r="K274" s="71"/>
      <c r="L274" s="105">
        <f t="shared" si="17"/>
        <v>0</v>
      </c>
      <c r="M274" s="71">
        <v>0</v>
      </c>
      <c r="N274" s="71"/>
      <c r="O274" s="105">
        <f t="shared" si="18"/>
        <v>0</v>
      </c>
      <c r="P274" s="95"/>
      <c r="Q274" s="95"/>
      <c r="R274" s="95"/>
    </row>
    <row r="275" spans="2:18" ht="48">
      <c r="B275" s="88" t="s">
        <v>1018</v>
      </c>
      <c r="C275" s="77" t="s">
        <v>646</v>
      </c>
      <c r="D275" s="78" t="s">
        <v>638</v>
      </c>
      <c r="E275" s="78" t="s">
        <v>1004</v>
      </c>
      <c r="F275" s="77"/>
      <c r="G275" s="103">
        <f>G276</f>
        <v>900000</v>
      </c>
      <c r="H275" s="103">
        <f>H276</f>
        <v>-900000</v>
      </c>
      <c r="I275" s="104">
        <f t="shared" si="16"/>
        <v>0</v>
      </c>
      <c r="J275" s="79">
        <f>J276</f>
        <v>900000</v>
      </c>
      <c r="K275" s="79">
        <f>K276</f>
        <v>-900000</v>
      </c>
      <c r="L275" s="105">
        <f t="shared" si="17"/>
        <v>0</v>
      </c>
      <c r="M275" s="79">
        <f>M276</f>
        <v>0</v>
      </c>
      <c r="N275" s="79">
        <f>N276</f>
        <v>0</v>
      </c>
      <c r="O275" s="105">
        <f t="shared" si="18"/>
        <v>0</v>
      </c>
      <c r="P275" s="95"/>
      <c r="Q275" s="95"/>
      <c r="R275" s="95"/>
    </row>
    <row r="276" spans="2:18" ht="12.75">
      <c r="B276" s="88" t="s">
        <v>769</v>
      </c>
      <c r="C276" s="77" t="s">
        <v>646</v>
      </c>
      <c r="D276" s="78" t="s">
        <v>638</v>
      </c>
      <c r="E276" s="78" t="s">
        <v>1004</v>
      </c>
      <c r="F276" s="77" t="s">
        <v>967</v>
      </c>
      <c r="G276" s="103">
        <v>900000</v>
      </c>
      <c r="H276" s="104">
        <v>-900000</v>
      </c>
      <c r="I276" s="104">
        <f t="shared" si="16"/>
        <v>0</v>
      </c>
      <c r="J276" s="79">
        <v>900000</v>
      </c>
      <c r="K276" s="71">
        <v>-900000</v>
      </c>
      <c r="L276" s="105">
        <f t="shared" si="17"/>
        <v>0</v>
      </c>
      <c r="M276" s="79">
        <v>0</v>
      </c>
      <c r="N276" s="71"/>
      <c r="O276" s="105">
        <f t="shared" si="18"/>
        <v>0</v>
      </c>
      <c r="P276" s="95"/>
      <c r="Q276" s="95"/>
      <c r="R276" s="95"/>
    </row>
    <row r="277" spans="2:18" ht="48">
      <c r="B277" s="88" t="s">
        <v>1018</v>
      </c>
      <c r="C277" s="77" t="s">
        <v>646</v>
      </c>
      <c r="D277" s="78" t="s">
        <v>638</v>
      </c>
      <c r="E277" s="78" t="s">
        <v>1005</v>
      </c>
      <c r="F277" s="77"/>
      <c r="G277" s="103">
        <f>G278</f>
        <v>100000</v>
      </c>
      <c r="H277" s="103">
        <f>H278</f>
        <v>-100000</v>
      </c>
      <c r="I277" s="104">
        <f t="shared" si="16"/>
        <v>0</v>
      </c>
      <c r="J277" s="79">
        <f>J278</f>
        <v>100000</v>
      </c>
      <c r="K277" s="79">
        <f>K278</f>
        <v>-100000</v>
      </c>
      <c r="L277" s="105">
        <f t="shared" si="17"/>
        <v>0</v>
      </c>
      <c r="M277" s="79">
        <f>M278</f>
        <v>0</v>
      </c>
      <c r="N277" s="79">
        <f>N278</f>
        <v>0</v>
      </c>
      <c r="O277" s="105">
        <f t="shared" si="18"/>
        <v>0</v>
      </c>
      <c r="P277" s="95"/>
      <c r="Q277" s="95"/>
      <c r="R277" s="95"/>
    </row>
    <row r="278" spans="2:18" ht="12.75">
      <c r="B278" s="88" t="s">
        <v>769</v>
      </c>
      <c r="C278" s="77" t="s">
        <v>646</v>
      </c>
      <c r="D278" s="78" t="s">
        <v>638</v>
      </c>
      <c r="E278" s="78" t="s">
        <v>1005</v>
      </c>
      <c r="F278" s="77" t="s">
        <v>967</v>
      </c>
      <c r="G278" s="103">
        <v>100000</v>
      </c>
      <c r="H278" s="104">
        <v>-100000</v>
      </c>
      <c r="I278" s="104">
        <f t="shared" si="16"/>
        <v>0</v>
      </c>
      <c r="J278" s="79">
        <v>100000</v>
      </c>
      <c r="K278" s="71">
        <v>-100000</v>
      </c>
      <c r="L278" s="105">
        <f t="shared" si="17"/>
        <v>0</v>
      </c>
      <c r="M278" s="79">
        <v>0</v>
      </c>
      <c r="N278" s="71"/>
      <c r="O278" s="105">
        <f t="shared" si="18"/>
        <v>0</v>
      </c>
      <c r="P278" s="95"/>
      <c r="Q278" s="95"/>
      <c r="R278" s="95"/>
    </row>
    <row r="279" spans="2:18" ht="36">
      <c r="B279" s="88" t="s">
        <v>925</v>
      </c>
      <c r="C279" s="77" t="s">
        <v>646</v>
      </c>
      <c r="D279" s="78" t="s">
        <v>638</v>
      </c>
      <c r="E279" s="78" t="s">
        <v>688</v>
      </c>
      <c r="F279" s="77"/>
      <c r="G279" s="103">
        <f>G280</f>
        <v>1969200</v>
      </c>
      <c r="H279" s="103">
        <f>H280</f>
        <v>-283200</v>
      </c>
      <c r="I279" s="104">
        <f t="shared" si="16"/>
        <v>1686000</v>
      </c>
      <c r="J279" s="79">
        <f>J280</f>
        <v>1969200</v>
      </c>
      <c r="K279" s="79">
        <f>K280</f>
        <v>-283200</v>
      </c>
      <c r="L279" s="105">
        <f t="shared" si="17"/>
        <v>1686000</v>
      </c>
      <c r="M279" s="79">
        <f>M280</f>
        <v>0</v>
      </c>
      <c r="N279" s="79">
        <f>N280</f>
        <v>1686000</v>
      </c>
      <c r="O279" s="105">
        <f t="shared" si="18"/>
        <v>1686000</v>
      </c>
      <c r="P279" s="95"/>
      <c r="Q279" s="95"/>
      <c r="R279" s="95"/>
    </row>
    <row r="280" spans="2:18" ht="12.75">
      <c r="B280" s="88" t="s">
        <v>769</v>
      </c>
      <c r="C280" s="77" t="s">
        <v>646</v>
      </c>
      <c r="D280" s="78" t="s">
        <v>638</v>
      </c>
      <c r="E280" s="78" t="s">
        <v>688</v>
      </c>
      <c r="F280" s="77">
        <v>800</v>
      </c>
      <c r="G280" s="103">
        <v>1969200</v>
      </c>
      <c r="H280" s="104">
        <v>-283200</v>
      </c>
      <c r="I280" s="104">
        <f t="shared" si="16"/>
        <v>1686000</v>
      </c>
      <c r="J280" s="79">
        <v>1969200</v>
      </c>
      <c r="K280" s="71">
        <v>-283200</v>
      </c>
      <c r="L280" s="105">
        <f t="shared" si="17"/>
        <v>1686000</v>
      </c>
      <c r="M280" s="79">
        <v>0</v>
      </c>
      <c r="N280" s="71">
        <v>1686000</v>
      </c>
      <c r="O280" s="105">
        <f t="shared" si="18"/>
        <v>1686000</v>
      </c>
      <c r="P280" s="95"/>
      <c r="Q280" s="95"/>
      <c r="R280" s="95"/>
    </row>
    <row r="281" spans="2:18" ht="24">
      <c r="B281" s="88" t="s">
        <v>935</v>
      </c>
      <c r="C281" s="77" t="s">
        <v>646</v>
      </c>
      <c r="D281" s="78" t="s">
        <v>638</v>
      </c>
      <c r="E281" s="78" t="s">
        <v>744</v>
      </c>
      <c r="F281" s="77"/>
      <c r="G281" s="103">
        <f>G282</f>
        <v>500000</v>
      </c>
      <c r="H281" s="103">
        <f>H282</f>
        <v>-500000</v>
      </c>
      <c r="I281" s="104">
        <f t="shared" si="16"/>
        <v>0</v>
      </c>
      <c r="J281" s="79">
        <f>J282</f>
        <v>500000</v>
      </c>
      <c r="K281" s="79">
        <f>K282</f>
        <v>-500000</v>
      </c>
      <c r="L281" s="105">
        <f t="shared" si="17"/>
        <v>0</v>
      </c>
      <c r="M281" s="79">
        <f>M282</f>
        <v>0</v>
      </c>
      <c r="N281" s="79">
        <f>N282</f>
        <v>0</v>
      </c>
      <c r="O281" s="105">
        <f t="shared" si="18"/>
        <v>0</v>
      </c>
      <c r="P281" s="95"/>
      <c r="Q281" s="95"/>
      <c r="R281" s="95"/>
    </row>
    <row r="282" spans="2:18" ht="24">
      <c r="B282" s="88" t="s">
        <v>936</v>
      </c>
      <c r="C282" s="77" t="s">
        <v>646</v>
      </c>
      <c r="D282" s="78" t="s">
        <v>638</v>
      </c>
      <c r="E282" s="78" t="s">
        <v>689</v>
      </c>
      <c r="F282" s="77"/>
      <c r="G282" s="103">
        <f>G283</f>
        <v>500000</v>
      </c>
      <c r="H282" s="103">
        <f>H283</f>
        <v>-500000</v>
      </c>
      <c r="I282" s="104">
        <f t="shared" si="16"/>
        <v>0</v>
      </c>
      <c r="J282" s="79">
        <f>J283</f>
        <v>500000</v>
      </c>
      <c r="K282" s="79">
        <f>K283</f>
        <v>-500000</v>
      </c>
      <c r="L282" s="105">
        <f t="shared" si="17"/>
        <v>0</v>
      </c>
      <c r="M282" s="79">
        <f>M283</f>
        <v>0</v>
      </c>
      <c r="N282" s="79">
        <f>N283</f>
        <v>0</v>
      </c>
      <c r="O282" s="105">
        <f t="shared" si="18"/>
        <v>0</v>
      </c>
      <c r="P282" s="95"/>
      <c r="Q282" s="95"/>
      <c r="R282" s="95"/>
    </row>
    <row r="283" spans="2:18" ht="12.75">
      <c r="B283" s="88" t="s">
        <v>769</v>
      </c>
      <c r="C283" s="77" t="s">
        <v>646</v>
      </c>
      <c r="D283" s="78" t="s">
        <v>638</v>
      </c>
      <c r="E283" s="78" t="s">
        <v>689</v>
      </c>
      <c r="F283" s="77">
        <v>800</v>
      </c>
      <c r="G283" s="103">
        <v>500000</v>
      </c>
      <c r="H283" s="104">
        <v>-500000</v>
      </c>
      <c r="I283" s="104">
        <f t="shared" si="16"/>
        <v>0</v>
      </c>
      <c r="J283" s="79">
        <v>500000</v>
      </c>
      <c r="K283" s="71">
        <v>-500000</v>
      </c>
      <c r="L283" s="105">
        <f t="shared" si="17"/>
        <v>0</v>
      </c>
      <c r="M283" s="79">
        <v>0</v>
      </c>
      <c r="N283" s="71"/>
      <c r="O283" s="105">
        <f t="shared" si="18"/>
        <v>0</v>
      </c>
      <c r="P283" s="95"/>
      <c r="Q283" s="95"/>
      <c r="R283" s="95"/>
    </row>
    <row r="284" spans="2:18" s="64" customFormat="1" ht="12.75">
      <c r="B284" s="88" t="s">
        <v>947</v>
      </c>
      <c r="C284" s="69" t="s">
        <v>646</v>
      </c>
      <c r="D284" s="70" t="s">
        <v>638</v>
      </c>
      <c r="E284" s="70" t="s">
        <v>948</v>
      </c>
      <c r="F284" s="69"/>
      <c r="G284" s="104">
        <f>G285+G287+G293+G290+G295</f>
        <v>0</v>
      </c>
      <c r="H284" s="104">
        <f>H285+H287+H293+H290+H295</f>
        <v>0</v>
      </c>
      <c r="I284" s="104">
        <f t="shared" si="16"/>
        <v>0</v>
      </c>
      <c r="J284" s="71">
        <f>J285+J287+J293+J290+J295</f>
        <v>0</v>
      </c>
      <c r="K284" s="71">
        <f>K285+K287+K293+K290+K295</f>
        <v>0</v>
      </c>
      <c r="L284" s="105">
        <f t="shared" si="17"/>
        <v>0</v>
      </c>
      <c r="M284" s="71">
        <f>M285+M287+M293+M290+M295</f>
        <v>0</v>
      </c>
      <c r="N284" s="71">
        <f>N285+N287+N293+N290+N295</f>
        <v>0</v>
      </c>
      <c r="O284" s="105">
        <f t="shared" si="18"/>
        <v>0</v>
      </c>
      <c r="P284" s="95"/>
      <c r="Q284" s="95"/>
      <c r="R284" s="95"/>
    </row>
    <row r="285" spans="2:18" s="64" customFormat="1" ht="24">
      <c r="B285" s="88" t="s">
        <v>937</v>
      </c>
      <c r="C285" s="69" t="s">
        <v>646</v>
      </c>
      <c r="D285" s="70" t="s">
        <v>638</v>
      </c>
      <c r="E285" s="70" t="s">
        <v>690</v>
      </c>
      <c r="F285" s="69"/>
      <c r="G285" s="104">
        <f>G286</f>
        <v>0</v>
      </c>
      <c r="H285" s="104">
        <f>H286</f>
        <v>0</v>
      </c>
      <c r="I285" s="104">
        <f t="shared" si="16"/>
        <v>0</v>
      </c>
      <c r="J285" s="71">
        <f>J286</f>
        <v>0</v>
      </c>
      <c r="K285" s="71">
        <f>K286</f>
        <v>0</v>
      </c>
      <c r="L285" s="105">
        <f t="shared" si="17"/>
        <v>0</v>
      </c>
      <c r="M285" s="71">
        <f>M286</f>
        <v>0</v>
      </c>
      <c r="N285" s="71">
        <f>N286</f>
        <v>0</v>
      </c>
      <c r="O285" s="105">
        <f t="shared" si="18"/>
        <v>0</v>
      </c>
      <c r="P285" s="95"/>
      <c r="Q285" s="95"/>
      <c r="R285" s="95"/>
    </row>
    <row r="286" spans="2:18" s="64" customFormat="1" ht="24">
      <c r="B286" s="88" t="s">
        <v>772</v>
      </c>
      <c r="C286" s="69" t="s">
        <v>646</v>
      </c>
      <c r="D286" s="70" t="s">
        <v>638</v>
      </c>
      <c r="E286" s="70" t="s">
        <v>690</v>
      </c>
      <c r="F286" s="69">
        <v>400</v>
      </c>
      <c r="G286" s="104">
        <v>0</v>
      </c>
      <c r="H286" s="104"/>
      <c r="I286" s="104">
        <f t="shared" si="16"/>
        <v>0</v>
      </c>
      <c r="J286" s="71">
        <v>0</v>
      </c>
      <c r="K286" s="71"/>
      <c r="L286" s="105">
        <f t="shared" si="17"/>
        <v>0</v>
      </c>
      <c r="M286" s="71">
        <v>0</v>
      </c>
      <c r="N286" s="71"/>
      <c r="O286" s="105">
        <f t="shared" si="18"/>
        <v>0</v>
      </c>
      <c r="P286" s="95"/>
      <c r="Q286" s="95"/>
      <c r="R286" s="95"/>
    </row>
    <row r="287" spans="2:18" s="64" customFormat="1" ht="24">
      <c r="B287" s="88" t="s">
        <v>938</v>
      </c>
      <c r="C287" s="69" t="s">
        <v>646</v>
      </c>
      <c r="D287" s="70" t="s">
        <v>638</v>
      </c>
      <c r="E287" s="70" t="s">
        <v>691</v>
      </c>
      <c r="F287" s="69"/>
      <c r="G287" s="104">
        <f>G289+G288</f>
        <v>0</v>
      </c>
      <c r="H287" s="104">
        <f>H289+H288</f>
        <v>0</v>
      </c>
      <c r="I287" s="104">
        <f t="shared" si="16"/>
        <v>0</v>
      </c>
      <c r="J287" s="71">
        <f>J289+J288</f>
        <v>0</v>
      </c>
      <c r="K287" s="71">
        <f>K289+K288</f>
        <v>0</v>
      </c>
      <c r="L287" s="105">
        <f t="shared" si="17"/>
        <v>0</v>
      </c>
      <c r="M287" s="71">
        <f>M289+M288</f>
        <v>0</v>
      </c>
      <c r="N287" s="71">
        <f>N289+N288</f>
        <v>0</v>
      </c>
      <c r="O287" s="105">
        <f t="shared" si="18"/>
        <v>0</v>
      </c>
      <c r="P287" s="95"/>
      <c r="Q287" s="95"/>
      <c r="R287" s="95"/>
    </row>
    <row r="288" spans="2:18" s="64" customFormat="1" ht="24">
      <c r="B288" s="88" t="s">
        <v>766</v>
      </c>
      <c r="C288" s="69" t="s">
        <v>646</v>
      </c>
      <c r="D288" s="70" t="s">
        <v>638</v>
      </c>
      <c r="E288" s="70" t="s">
        <v>691</v>
      </c>
      <c r="F288" s="69" t="s">
        <v>971</v>
      </c>
      <c r="G288" s="104">
        <v>0</v>
      </c>
      <c r="H288" s="104"/>
      <c r="I288" s="104">
        <f t="shared" si="16"/>
        <v>0</v>
      </c>
      <c r="J288" s="71">
        <v>0</v>
      </c>
      <c r="K288" s="71"/>
      <c r="L288" s="105">
        <f t="shared" si="17"/>
        <v>0</v>
      </c>
      <c r="M288" s="71">
        <v>0</v>
      </c>
      <c r="N288" s="71"/>
      <c r="O288" s="105">
        <f t="shared" si="18"/>
        <v>0</v>
      </c>
      <c r="P288" s="95"/>
      <c r="Q288" s="95"/>
      <c r="R288" s="95"/>
    </row>
    <row r="289" spans="2:18" s="64" customFormat="1" ht="24">
      <c r="B289" s="88" t="s">
        <v>772</v>
      </c>
      <c r="C289" s="69" t="s">
        <v>646</v>
      </c>
      <c r="D289" s="70" t="s">
        <v>638</v>
      </c>
      <c r="E289" s="70" t="s">
        <v>691</v>
      </c>
      <c r="F289" s="69">
        <v>400</v>
      </c>
      <c r="G289" s="104">
        <v>0</v>
      </c>
      <c r="H289" s="104"/>
      <c r="I289" s="104">
        <f t="shared" si="16"/>
        <v>0</v>
      </c>
      <c r="J289" s="71">
        <v>0</v>
      </c>
      <c r="K289" s="71"/>
      <c r="L289" s="105">
        <f t="shared" si="17"/>
        <v>0</v>
      </c>
      <c r="M289" s="71">
        <v>0</v>
      </c>
      <c r="N289" s="71"/>
      <c r="O289" s="105">
        <f t="shared" si="18"/>
        <v>0</v>
      </c>
      <c r="P289" s="95"/>
      <c r="Q289" s="95"/>
      <c r="R289" s="95"/>
    </row>
    <row r="290" spans="2:18" s="64" customFormat="1" ht="24">
      <c r="B290" s="88" t="s">
        <v>1019</v>
      </c>
      <c r="C290" s="69" t="s">
        <v>646</v>
      </c>
      <c r="D290" s="70" t="s">
        <v>638</v>
      </c>
      <c r="E290" s="70" t="s">
        <v>1006</v>
      </c>
      <c r="F290" s="69"/>
      <c r="G290" s="104">
        <f>G292+G291</f>
        <v>0</v>
      </c>
      <c r="H290" s="104">
        <f>H292+H291</f>
        <v>0</v>
      </c>
      <c r="I290" s="104">
        <f t="shared" si="16"/>
        <v>0</v>
      </c>
      <c r="J290" s="71">
        <f>J292+J291</f>
        <v>0</v>
      </c>
      <c r="K290" s="71">
        <f>K292+K291</f>
        <v>0</v>
      </c>
      <c r="L290" s="105">
        <f t="shared" si="17"/>
        <v>0</v>
      </c>
      <c r="M290" s="71">
        <f>M292+M291</f>
        <v>0</v>
      </c>
      <c r="N290" s="71">
        <f>N292+N291</f>
        <v>0</v>
      </c>
      <c r="O290" s="105">
        <f t="shared" si="18"/>
        <v>0</v>
      </c>
      <c r="P290" s="95"/>
      <c r="Q290" s="95"/>
      <c r="R290" s="95"/>
    </row>
    <row r="291" spans="2:18" s="64" customFormat="1" ht="24">
      <c r="B291" s="88" t="s">
        <v>766</v>
      </c>
      <c r="C291" s="69" t="s">
        <v>646</v>
      </c>
      <c r="D291" s="70" t="s">
        <v>638</v>
      </c>
      <c r="E291" s="70" t="s">
        <v>1006</v>
      </c>
      <c r="F291" s="69" t="s">
        <v>971</v>
      </c>
      <c r="G291" s="104">
        <v>0</v>
      </c>
      <c r="H291" s="104"/>
      <c r="I291" s="104">
        <f t="shared" si="16"/>
        <v>0</v>
      </c>
      <c r="J291" s="71">
        <v>0</v>
      </c>
      <c r="K291" s="71"/>
      <c r="L291" s="105">
        <f t="shared" si="17"/>
        <v>0</v>
      </c>
      <c r="M291" s="71">
        <v>0</v>
      </c>
      <c r="N291" s="71"/>
      <c r="O291" s="105">
        <f t="shared" si="18"/>
        <v>0</v>
      </c>
      <c r="P291" s="95"/>
      <c r="Q291" s="95"/>
      <c r="R291" s="95"/>
    </row>
    <row r="292" spans="2:18" s="64" customFormat="1" ht="24">
      <c r="B292" s="88" t="s">
        <v>772</v>
      </c>
      <c r="C292" s="69" t="s">
        <v>646</v>
      </c>
      <c r="D292" s="70" t="s">
        <v>638</v>
      </c>
      <c r="E292" s="70" t="s">
        <v>1006</v>
      </c>
      <c r="F292" s="69" t="s">
        <v>1007</v>
      </c>
      <c r="G292" s="104">
        <v>0</v>
      </c>
      <c r="H292" s="104"/>
      <c r="I292" s="104">
        <f t="shared" si="16"/>
        <v>0</v>
      </c>
      <c r="J292" s="71">
        <v>0</v>
      </c>
      <c r="K292" s="71"/>
      <c r="L292" s="105">
        <f t="shared" si="17"/>
        <v>0</v>
      </c>
      <c r="M292" s="71">
        <v>0</v>
      </c>
      <c r="N292" s="71"/>
      <c r="O292" s="105">
        <f t="shared" si="18"/>
        <v>0</v>
      </c>
      <c r="P292" s="95"/>
      <c r="Q292" s="95"/>
      <c r="R292" s="95"/>
    </row>
    <row r="293" spans="2:18" s="64" customFormat="1" ht="36">
      <c r="B293" s="88" t="s">
        <v>961</v>
      </c>
      <c r="C293" s="69" t="s">
        <v>646</v>
      </c>
      <c r="D293" s="70" t="s">
        <v>638</v>
      </c>
      <c r="E293" s="70" t="s">
        <v>960</v>
      </c>
      <c r="F293" s="69"/>
      <c r="G293" s="104">
        <f>G294</f>
        <v>0</v>
      </c>
      <c r="H293" s="104">
        <f>H294</f>
        <v>0</v>
      </c>
      <c r="I293" s="104">
        <f t="shared" si="16"/>
        <v>0</v>
      </c>
      <c r="J293" s="71">
        <f>J294</f>
        <v>0</v>
      </c>
      <c r="K293" s="71">
        <f>K294</f>
        <v>0</v>
      </c>
      <c r="L293" s="105">
        <f t="shared" si="17"/>
        <v>0</v>
      </c>
      <c r="M293" s="71">
        <f>M294</f>
        <v>0</v>
      </c>
      <c r="N293" s="71">
        <f>N294</f>
        <v>0</v>
      </c>
      <c r="O293" s="105">
        <f t="shared" si="18"/>
        <v>0</v>
      </c>
      <c r="P293" s="95"/>
      <c r="Q293" s="95"/>
      <c r="R293" s="95"/>
    </row>
    <row r="294" spans="2:18" s="64" customFormat="1" ht="24">
      <c r="B294" s="88" t="s">
        <v>772</v>
      </c>
      <c r="C294" s="69" t="s">
        <v>646</v>
      </c>
      <c r="D294" s="70" t="s">
        <v>638</v>
      </c>
      <c r="E294" s="70" t="s">
        <v>960</v>
      </c>
      <c r="F294" s="69">
        <v>400</v>
      </c>
      <c r="G294" s="104">
        <v>0</v>
      </c>
      <c r="H294" s="104"/>
      <c r="I294" s="104">
        <f t="shared" si="16"/>
        <v>0</v>
      </c>
      <c r="J294" s="71">
        <v>0</v>
      </c>
      <c r="K294" s="71"/>
      <c r="L294" s="105">
        <f t="shared" si="17"/>
        <v>0</v>
      </c>
      <c r="M294" s="71">
        <v>0</v>
      </c>
      <c r="N294" s="71"/>
      <c r="O294" s="105">
        <f t="shared" si="18"/>
        <v>0</v>
      </c>
      <c r="P294" s="95"/>
      <c r="Q294" s="95"/>
      <c r="R294" s="95"/>
    </row>
    <row r="295" spans="2:18" s="64" customFormat="1" ht="24">
      <c r="B295" s="88" t="s">
        <v>1019</v>
      </c>
      <c r="C295" s="69" t="s">
        <v>646</v>
      </c>
      <c r="D295" s="70" t="s">
        <v>638</v>
      </c>
      <c r="E295" s="70" t="s">
        <v>1008</v>
      </c>
      <c r="F295" s="69"/>
      <c r="G295" s="104">
        <f>G297+G296</f>
        <v>0</v>
      </c>
      <c r="H295" s="104">
        <f>H297+H296</f>
        <v>0</v>
      </c>
      <c r="I295" s="104">
        <f t="shared" si="16"/>
        <v>0</v>
      </c>
      <c r="J295" s="71">
        <f>J297+J296</f>
        <v>0</v>
      </c>
      <c r="K295" s="71">
        <f>K297+K296</f>
        <v>0</v>
      </c>
      <c r="L295" s="105">
        <f t="shared" si="17"/>
        <v>0</v>
      </c>
      <c r="M295" s="71">
        <f>M297+M296</f>
        <v>0</v>
      </c>
      <c r="N295" s="71">
        <f>N297+N296</f>
        <v>0</v>
      </c>
      <c r="O295" s="105">
        <f t="shared" si="18"/>
        <v>0</v>
      </c>
      <c r="P295" s="95"/>
      <c r="Q295" s="95"/>
      <c r="R295" s="95"/>
    </row>
    <row r="296" spans="2:18" s="64" customFormat="1" ht="24">
      <c r="B296" s="88" t="s">
        <v>766</v>
      </c>
      <c r="C296" s="69" t="s">
        <v>646</v>
      </c>
      <c r="D296" s="70" t="s">
        <v>638</v>
      </c>
      <c r="E296" s="70" t="s">
        <v>1008</v>
      </c>
      <c r="F296" s="69" t="s">
        <v>971</v>
      </c>
      <c r="G296" s="104">
        <v>0</v>
      </c>
      <c r="H296" s="104"/>
      <c r="I296" s="104">
        <f t="shared" si="16"/>
        <v>0</v>
      </c>
      <c r="J296" s="71">
        <v>0</v>
      </c>
      <c r="K296" s="71"/>
      <c r="L296" s="105">
        <f t="shared" si="17"/>
        <v>0</v>
      </c>
      <c r="M296" s="71">
        <v>0</v>
      </c>
      <c r="N296" s="71"/>
      <c r="O296" s="105">
        <f t="shared" si="18"/>
        <v>0</v>
      </c>
      <c r="P296" s="95"/>
      <c r="Q296" s="95"/>
      <c r="R296" s="95"/>
    </row>
    <row r="297" spans="2:18" s="64" customFormat="1" ht="24">
      <c r="B297" s="88" t="s">
        <v>772</v>
      </c>
      <c r="C297" s="69" t="s">
        <v>646</v>
      </c>
      <c r="D297" s="70" t="s">
        <v>638</v>
      </c>
      <c r="E297" s="70" t="s">
        <v>1008</v>
      </c>
      <c r="F297" s="69" t="s">
        <v>1007</v>
      </c>
      <c r="G297" s="104">
        <v>0</v>
      </c>
      <c r="H297" s="104"/>
      <c r="I297" s="104">
        <f t="shared" si="16"/>
        <v>0</v>
      </c>
      <c r="J297" s="71">
        <v>0</v>
      </c>
      <c r="K297" s="71"/>
      <c r="L297" s="105">
        <f t="shared" si="17"/>
        <v>0</v>
      </c>
      <c r="M297" s="71">
        <v>0</v>
      </c>
      <c r="N297" s="71"/>
      <c r="O297" s="105">
        <f t="shared" si="18"/>
        <v>0</v>
      </c>
      <c r="P297" s="95"/>
      <c r="Q297" s="95"/>
      <c r="R297" s="95"/>
    </row>
    <row r="298" spans="2:18" s="64" customFormat="1" ht="12.75">
      <c r="B298" s="88" t="s">
        <v>583</v>
      </c>
      <c r="C298" s="69" t="s">
        <v>646</v>
      </c>
      <c r="D298" s="69" t="s">
        <v>639</v>
      </c>
      <c r="E298" s="70"/>
      <c r="F298" s="69"/>
      <c r="G298" s="104">
        <f>G309+G299+G304</f>
        <v>0</v>
      </c>
      <c r="H298" s="104">
        <f>H309+H299+H304</f>
        <v>617225</v>
      </c>
      <c r="I298" s="104">
        <f t="shared" si="16"/>
        <v>617225</v>
      </c>
      <c r="J298" s="71">
        <f>J309+J299+J304</f>
        <v>0</v>
      </c>
      <c r="K298" s="71">
        <f>K309+K299+K304</f>
        <v>0</v>
      </c>
      <c r="L298" s="71">
        <f t="shared" si="17"/>
        <v>0</v>
      </c>
      <c r="M298" s="71">
        <f>M309+M299+M304</f>
        <v>0</v>
      </c>
      <c r="N298" s="71">
        <f>N309+N299+N304</f>
        <v>0</v>
      </c>
      <c r="O298" s="71">
        <f t="shared" si="18"/>
        <v>0</v>
      </c>
      <c r="P298" s="95"/>
      <c r="Q298" s="95"/>
      <c r="R298" s="95"/>
    </row>
    <row r="299" spans="2:18" s="64" customFormat="1" ht="24">
      <c r="B299" s="88" t="s">
        <v>1068</v>
      </c>
      <c r="C299" s="69" t="s">
        <v>646</v>
      </c>
      <c r="D299" s="70" t="s">
        <v>639</v>
      </c>
      <c r="E299" s="70" t="s">
        <v>741</v>
      </c>
      <c r="F299" s="69"/>
      <c r="G299" s="104">
        <f>G300+G302</f>
        <v>0</v>
      </c>
      <c r="H299" s="104">
        <f>H300+H302</f>
        <v>0</v>
      </c>
      <c r="I299" s="104">
        <f t="shared" si="16"/>
        <v>0</v>
      </c>
      <c r="J299" s="71">
        <f>J300+J302</f>
        <v>0</v>
      </c>
      <c r="K299" s="71">
        <f>K300+K302</f>
        <v>0</v>
      </c>
      <c r="L299" s="71">
        <f t="shared" si="17"/>
        <v>0</v>
      </c>
      <c r="M299" s="71">
        <f>M300+M302</f>
        <v>0</v>
      </c>
      <c r="N299" s="71">
        <f>N300+N302</f>
        <v>0</v>
      </c>
      <c r="O299" s="71">
        <f t="shared" si="18"/>
        <v>0</v>
      </c>
      <c r="P299" s="95"/>
      <c r="Q299" s="95"/>
      <c r="R299" s="95"/>
    </row>
    <row r="300" spans="2:18" s="64" customFormat="1" ht="24">
      <c r="B300" s="88" t="s">
        <v>1044</v>
      </c>
      <c r="C300" s="69" t="s">
        <v>646</v>
      </c>
      <c r="D300" s="70" t="s">
        <v>639</v>
      </c>
      <c r="E300" s="70" t="s">
        <v>1038</v>
      </c>
      <c r="F300" s="69"/>
      <c r="G300" s="104">
        <f>G301</f>
        <v>0</v>
      </c>
      <c r="H300" s="104">
        <f>H301</f>
        <v>0</v>
      </c>
      <c r="I300" s="104">
        <f t="shared" si="16"/>
        <v>0</v>
      </c>
      <c r="J300" s="71">
        <f>J301</f>
        <v>0</v>
      </c>
      <c r="K300" s="71">
        <f>K301</f>
        <v>0</v>
      </c>
      <c r="L300" s="71">
        <f t="shared" si="17"/>
        <v>0</v>
      </c>
      <c r="M300" s="71">
        <f>M301</f>
        <v>0</v>
      </c>
      <c r="N300" s="71">
        <f>N301</f>
        <v>0</v>
      </c>
      <c r="O300" s="71">
        <f t="shared" si="18"/>
        <v>0</v>
      </c>
      <c r="P300" s="95"/>
      <c r="Q300" s="95"/>
      <c r="R300" s="95"/>
    </row>
    <row r="301" spans="2:18" s="64" customFormat="1" ht="12.75">
      <c r="B301" s="88" t="s">
        <v>768</v>
      </c>
      <c r="C301" s="69" t="s">
        <v>646</v>
      </c>
      <c r="D301" s="70" t="s">
        <v>639</v>
      </c>
      <c r="E301" s="70" t="s">
        <v>1038</v>
      </c>
      <c r="F301" s="69" t="s">
        <v>413</v>
      </c>
      <c r="G301" s="104">
        <v>0</v>
      </c>
      <c r="H301" s="104"/>
      <c r="I301" s="104">
        <f t="shared" si="16"/>
        <v>0</v>
      </c>
      <c r="J301" s="71">
        <v>0</v>
      </c>
      <c r="K301" s="71"/>
      <c r="L301" s="71">
        <f t="shared" si="17"/>
        <v>0</v>
      </c>
      <c r="M301" s="71">
        <v>0</v>
      </c>
      <c r="N301" s="71"/>
      <c r="O301" s="71">
        <f t="shared" si="18"/>
        <v>0</v>
      </c>
      <c r="P301" s="95"/>
      <c r="Q301" s="95"/>
      <c r="R301" s="95"/>
    </row>
    <row r="302" spans="2:18" s="64" customFormat="1" ht="24">
      <c r="B302" s="88" t="s">
        <v>1044</v>
      </c>
      <c r="C302" s="69" t="s">
        <v>646</v>
      </c>
      <c r="D302" s="70" t="s">
        <v>639</v>
      </c>
      <c r="E302" s="70" t="s">
        <v>1039</v>
      </c>
      <c r="F302" s="69"/>
      <c r="G302" s="104">
        <f>G303</f>
        <v>0</v>
      </c>
      <c r="H302" s="104">
        <f>H303</f>
        <v>0</v>
      </c>
      <c r="I302" s="104">
        <f t="shared" si="16"/>
        <v>0</v>
      </c>
      <c r="J302" s="71">
        <f>J303</f>
        <v>0</v>
      </c>
      <c r="K302" s="71">
        <f>K303</f>
        <v>0</v>
      </c>
      <c r="L302" s="71">
        <f t="shared" si="17"/>
        <v>0</v>
      </c>
      <c r="M302" s="71">
        <f>M303</f>
        <v>0</v>
      </c>
      <c r="N302" s="71">
        <f>N303</f>
        <v>0</v>
      </c>
      <c r="O302" s="71">
        <f t="shared" si="18"/>
        <v>0</v>
      </c>
      <c r="P302" s="95"/>
      <c r="Q302" s="95"/>
      <c r="R302" s="95"/>
    </row>
    <row r="303" spans="2:18" s="64" customFormat="1" ht="12.75">
      <c r="B303" s="88" t="s">
        <v>768</v>
      </c>
      <c r="C303" s="69" t="s">
        <v>646</v>
      </c>
      <c r="D303" s="70" t="s">
        <v>639</v>
      </c>
      <c r="E303" s="70" t="s">
        <v>1039</v>
      </c>
      <c r="F303" s="69" t="s">
        <v>413</v>
      </c>
      <c r="G303" s="104">
        <v>0</v>
      </c>
      <c r="H303" s="104"/>
      <c r="I303" s="104">
        <f t="shared" si="16"/>
        <v>0</v>
      </c>
      <c r="J303" s="71">
        <v>0</v>
      </c>
      <c r="K303" s="71"/>
      <c r="L303" s="71">
        <f t="shared" si="17"/>
        <v>0</v>
      </c>
      <c r="M303" s="71">
        <v>0</v>
      </c>
      <c r="N303" s="71"/>
      <c r="O303" s="71">
        <f t="shared" si="18"/>
        <v>0</v>
      </c>
      <c r="P303" s="95"/>
      <c r="Q303" s="95"/>
      <c r="R303" s="95"/>
    </row>
    <row r="304" spans="2:18" s="64" customFormat="1" ht="24">
      <c r="B304" s="88" t="s">
        <v>1025</v>
      </c>
      <c r="C304" s="69" t="s">
        <v>646</v>
      </c>
      <c r="D304" s="70" t="s">
        <v>639</v>
      </c>
      <c r="E304" s="70" t="s">
        <v>763</v>
      </c>
      <c r="F304" s="69"/>
      <c r="G304" s="104">
        <f>G305+G307</f>
        <v>0</v>
      </c>
      <c r="H304" s="104">
        <f>H305+H307</f>
        <v>0</v>
      </c>
      <c r="I304" s="104">
        <f t="shared" si="16"/>
        <v>0</v>
      </c>
      <c r="J304" s="71">
        <f>J305+J307</f>
        <v>0</v>
      </c>
      <c r="K304" s="71">
        <f>K305+K307</f>
        <v>0</v>
      </c>
      <c r="L304" s="71">
        <f t="shared" si="17"/>
        <v>0</v>
      </c>
      <c r="M304" s="71">
        <f>M305+M307</f>
        <v>0</v>
      </c>
      <c r="N304" s="71">
        <f>N305+N307</f>
        <v>0</v>
      </c>
      <c r="O304" s="71">
        <f t="shared" si="18"/>
        <v>0</v>
      </c>
      <c r="P304" s="95"/>
      <c r="Q304" s="95"/>
      <c r="R304" s="95"/>
    </row>
    <row r="305" spans="2:18" s="64" customFormat="1" ht="24">
      <c r="B305" s="88" t="s">
        <v>1026</v>
      </c>
      <c r="C305" s="69" t="s">
        <v>646</v>
      </c>
      <c r="D305" s="70" t="s">
        <v>639</v>
      </c>
      <c r="E305" s="70" t="s">
        <v>1016</v>
      </c>
      <c r="F305" s="69"/>
      <c r="G305" s="104">
        <f>G306</f>
        <v>0</v>
      </c>
      <c r="H305" s="104">
        <f>H306</f>
        <v>0</v>
      </c>
      <c r="I305" s="104">
        <f t="shared" si="16"/>
        <v>0</v>
      </c>
      <c r="J305" s="71">
        <f>J306</f>
        <v>0</v>
      </c>
      <c r="K305" s="71">
        <f>K306</f>
        <v>0</v>
      </c>
      <c r="L305" s="71">
        <f t="shared" si="17"/>
        <v>0</v>
      </c>
      <c r="M305" s="71">
        <f>M306</f>
        <v>0</v>
      </c>
      <c r="N305" s="71">
        <f>N306</f>
        <v>0</v>
      </c>
      <c r="O305" s="71">
        <f t="shared" si="18"/>
        <v>0</v>
      </c>
      <c r="P305" s="95"/>
      <c r="Q305" s="95"/>
      <c r="R305" s="95"/>
    </row>
    <row r="306" spans="2:18" s="64" customFormat="1" ht="12.75">
      <c r="B306" s="88" t="s">
        <v>768</v>
      </c>
      <c r="C306" s="69" t="s">
        <v>646</v>
      </c>
      <c r="D306" s="70" t="s">
        <v>639</v>
      </c>
      <c r="E306" s="70" t="s">
        <v>1016</v>
      </c>
      <c r="F306" s="69" t="s">
        <v>413</v>
      </c>
      <c r="G306" s="104">
        <v>0</v>
      </c>
      <c r="H306" s="104"/>
      <c r="I306" s="104">
        <f t="shared" si="16"/>
        <v>0</v>
      </c>
      <c r="J306" s="71">
        <v>0</v>
      </c>
      <c r="K306" s="71"/>
      <c r="L306" s="71">
        <f t="shared" si="17"/>
        <v>0</v>
      </c>
      <c r="M306" s="71">
        <v>0</v>
      </c>
      <c r="N306" s="71"/>
      <c r="O306" s="71">
        <f t="shared" si="18"/>
        <v>0</v>
      </c>
      <c r="P306" s="95"/>
      <c r="Q306" s="95"/>
      <c r="R306" s="95"/>
    </row>
    <row r="307" spans="2:18" s="64" customFormat="1" ht="24">
      <c r="B307" s="88" t="s">
        <v>1026</v>
      </c>
      <c r="C307" s="69" t="s">
        <v>646</v>
      </c>
      <c r="D307" s="70" t="s">
        <v>639</v>
      </c>
      <c r="E307" s="70" t="s">
        <v>1017</v>
      </c>
      <c r="F307" s="69"/>
      <c r="G307" s="104">
        <f>G308</f>
        <v>0</v>
      </c>
      <c r="H307" s="104">
        <f>H308</f>
        <v>0</v>
      </c>
      <c r="I307" s="104">
        <f t="shared" si="16"/>
        <v>0</v>
      </c>
      <c r="J307" s="71">
        <f>J308</f>
        <v>0</v>
      </c>
      <c r="K307" s="71">
        <f>K308</f>
        <v>0</v>
      </c>
      <c r="L307" s="71">
        <f t="shared" si="17"/>
        <v>0</v>
      </c>
      <c r="M307" s="71">
        <f>M308</f>
        <v>0</v>
      </c>
      <c r="N307" s="71">
        <f>N308</f>
        <v>0</v>
      </c>
      <c r="O307" s="71">
        <f t="shared" si="18"/>
        <v>0</v>
      </c>
      <c r="P307" s="95"/>
      <c r="Q307" s="95"/>
      <c r="R307" s="95"/>
    </row>
    <row r="308" spans="2:18" s="64" customFormat="1" ht="12.75">
      <c r="B308" s="88" t="s">
        <v>768</v>
      </c>
      <c r="C308" s="69" t="s">
        <v>646</v>
      </c>
      <c r="D308" s="70" t="s">
        <v>639</v>
      </c>
      <c r="E308" s="70" t="s">
        <v>1017</v>
      </c>
      <c r="F308" s="69" t="s">
        <v>413</v>
      </c>
      <c r="G308" s="104">
        <v>0</v>
      </c>
      <c r="H308" s="104"/>
      <c r="I308" s="104">
        <f t="shared" si="16"/>
        <v>0</v>
      </c>
      <c r="J308" s="71">
        <v>0</v>
      </c>
      <c r="K308" s="71"/>
      <c r="L308" s="71">
        <f t="shared" si="17"/>
        <v>0</v>
      </c>
      <c r="M308" s="71">
        <v>0</v>
      </c>
      <c r="N308" s="71"/>
      <c r="O308" s="71">
        <f t="shared" si="18"/>
        <v>0</v>
      </c>
      <c r="P308" s="95"/>
      <c r="Q308" s="95"/>
      <c r="R308" s="95"/>
    </row>
    <row r="309" spans="2:18" s="64" customFormat="1" ht="24">
      <c r="B309" s="88" t="s">
        <v>918</v>
      </c>
      <c r="C309" s="69" t="s">
        <v>646</v>
      </c>
      <c r="D309" s="69" t="s">
        <v>639</v>
      </c>
      <c r="E309" s="70" t="s">
        <v>975</v>
      </c>
      <c r="F309" s="69"/>
      <c r="G309" s="104">
        <f aca="true" t="shared" si="19" ref="G309:N311">G310</f>
        <v>0</v>
      </c>
      <c r="H309" s="104">
        <f t="shared" si="19"/>
        <v>617225</v>
      </c>
      <c r="I309" s="104">
        <f t="shared" si="16"/>
        <v>617225</v>
      </c>
      <c r="J309" s="71">
        <f t="shared" si="19"/>
        <v>0</v>
      </c>
      <c r="K309" s="71">
        <f t="shared" si="19"/>
        <v>0</v>
      </c>
      <c r="L309" s="71">
        <f t="shared" si="17"/>
        <v>0</v>
      </c>
      <c r="M309" s="71">
        <f t="shared" si="19"/>
        <v>0</v>
      </c>
      <c r="N309" s="71">
        <f t="shared" si="19"/>
        <v>0</v>
      </c>
      <c r="O309" s="71">
        <f t="shared" si="18"/>
        <v>0</v>
      </c>
      <c r="P309" s="95"/>
      <c r="Q309" s="95"/>
      <c r="R309" s="95"/>
    </row>
    <row r="310" spans="2:18" s="64" customFormat="1" ht="12.75">
      <c r="B310" s="88" t="s">
        <v>923</v>
      </c>
      <c r="C310" s="69" t="s">
        <v>646</v>
      </c>
      <c r="D310" s="69" t="s">
        <v>639</v>
      </c>
      <c r="E310" s="70" t="s">
        <v>974</v>
      </c>
      <c r="F310" s="69"/>
      <c r="G310" s="104">
        <f>G311+G313</f>
        <v>0</v>
      </c>
      <c r="H310" s="104">
        <f>H311+H313</f>
        <v>617225</v>
      </c>
      <c r="I310" s="104">
        <f t="shared" si="16"/>
        <v>617225</v>
      </c>
      <c r="J310" s="71">
        <f>J311+J313</f>
        <v>0</v>
      </c>
      <c r="K310" s="71">
        <f>K311+K313</f>
        <v>0</v>
      </c>
      <c r="L310" s="71">
        <f t="shared" si="17"/>
        <v>0</v>
      </c>
      <c r="M310" s="71">
        <f>M311+M313</f>
        <v>0</v>
      </c>
      <c r="N310" s="71">
        <f>N311+N313</f>
        <v>0</v>
      </c>
      <c r="O310" s="71">
        <f t="shared" si="18"/>
        <v>0</v>
      </c>
      <c r="P310" s="95"/>
      <c r="Q310" s="95"/>
      <c r="R310" s="95"/>
    </row>
    <row r="311" spans="2:18" s="64" customFormat="1" ht="12.75">
      <c r="B311" s="88" t="s">
        <v>977</v>
      </c>
      <c r="C311" s="69" t="s">
        <v>646</v>
      </c>
      <c r="D311" s="69" t="s">
        <v>639</v>
      </c>
      <c r="E311" s="70" t="s">
        <v>976</v>
      </c>
      <c r="F311" s="69"/>
      <c r="G311" s="104">
        <f t="shared" si="19"/>
        <v>0</v>
      </c>
      <c r="H311" s="104">
        <f t="shared" si="19"/>
        <v>53868</v>
      </c>
      <c r="I311" s="104">
        <f t="shared" si="16"/>
        <v>53868</v>
      </c>
      <c r="J311" s="71">
        <f t="shared" si="19"/>
        <v>0</v>
      </c>
      <c r="K311" s="71">
        <f t="shared" si="19"/>
        <v>0</v>
      </c>
      <c r="L311" s="71">
        <f t="shared" si="17"/>
        <v>0</v>
      </c>
      <c r="M311" s="71">
        <f t="shared" si="19"/>
        <v>0</v>
      </c>
      <c r="N311" s="71">
        <f t="shared" si="19"/>
        <v>0</v>
      </c>
      <c r="O311" s="71">
        <f t="shared" si="18"/>
        <v>0</v>
      </c>
      <c r="P311" s="95"/>
      <c r="Q311" s="95"/>
      <c r="R311" s="95"/>
    </row>
    <row r="312" spans="2:18" s="64" customFormat="1" ht="24">
      <c r="B312" s="88" t="s">
        <v>766</v>
      </c>
      <c r="C312" s="69" t="s">
        <v>646</v>
      </c>
      <c r="D312" s="69" t="s">
        <v>639</v>
      </c>
      <c r="E312" s="70" t="s">
        <v>976</v>
      </c>
      <c r="F312" s="69" t="s">
        <v>971</v>
      </c>
      <c r="G312" s="104">
        <v>0</v>
      </c>
      <c r="H312" s="104">
        <v>53868</v>
      </c>
      <c r="I312" s="104">
        <f t="shared" si="16"/>
        <v>53868</v>
      </c>
      <c r="J312" s="71">
        <v>0</v>
      </c>
      <c r="K312" s="71"/>
      <c r="L312" s="105">
        <f t="shared" si="17"/>
        <v>0</v>
      </c>
      <c r="M312" s="71">
        <v>0</v>
      </c>
      <c r="N312" s="71"/>
      <c r="O312" s="105">
        <f t="shared" si="18"/>
        <v>0</v>
      </c>
      <c r="P312" s="95"/>
      <c r="Q312" s="95"/>
      <c r="R312" s="95"/>
    </row>
    <row r="313" spans="2:18" s="64" customFormat="1" ht="24">
      <c r="B313" s="88" t="s">
        <v>924</v>
      </c>
      <c r="C313" s="69" t="s">
        <v>646</v>
      </c>
      <c r="D313" s="70" t="s">
        <v>639</v>
      </c>
      <c r="E313" s="70" t="s">
        <v>922</v>
      </c>
      <c r="F313" s="69"/>
      <c r="G313" s="104">
        <f>G314</f>
        <v>0</v>
      </c>
      <c r="H313" s="104">
        <f>H314</f>
        <v>563357</v>
      </c>
      <c r="I313" s="104">
        <f t="shared" si="16"/>
        <v>563357</v>
      </c>
      <c r="J313" s="71">
        <f>J314</f>
        <v>0</v>
      </c>
      <c r="K313" s="71">
        <f>K314</f>
        <v>0</v>
      </c>
      <c r="L313" s="71">
        <f>J313+K313</f>
        <v>0</v>
      </c>
      <c r="M313" s="71">
        <f>M314</f>
        <v>0</v>
      </c>
      <c r="N313" s="71">
        <f>N314</f>
        <v>0</v>
      </c>
      <c r="O313" s="71">
        <f>M313+N313</f>
        <v>0</v>
      </c>
      <c r="P313" s="95"/>
      <c r="Q313" s="95"/>
      <c r="R313" s="95"/>
    </row>
    <row r="314" spans="2:18" s="64" customFormat="1" ht="12.75">
      <c r="B314" s="88" t="s">
        <v>768</v>
      </c>
      <c r="C314" s="69" t="s">
        <v>646</v>
      </c>
      <c r="D314" s="70" t="s">
        <v>639</v>
      </c>
      <c r="E314" s="70" t="s">
        <v>922</v>
      </c>
      <c r="F314" s="69">
        <v>500</v>
      </c>
      <c r="G314" s="104">
        <v>0</v>
      </c>
      <c r="H314" s="104">
        <v>563357</v>
      </c>
      <c r="I314" s="104">
        <f t="shared" si="16"/>
        <v>563357</v>
      </c>
      <c r="J314" s="71">
        <v>0</v>
      </c>
      <c r="K314" s="71"/>
      <c r="L314" s="105">
        <f>J314+K314</f>
        <v>0</v>
      </c>
      <c r="M314" s="71">
        <v>0</v>
      </c>
      <c r="N314" s="71"/>
      <c r="O314" s="105">
        <f>M314+N314</f>
        <v>0</v>
      </c>
      <c r="P314" s="95"/>
      <c r="Q314" s="95"/>
      <c r="R314" s="95"/>
    </row>
    <row r="315" spans="2:18" ht="12.75">
      <c r="B315" s="88" t="s">
        <v>952</v>
      </c>
      <c r="C315" s="77" t="s">
        <v>648</v>
      </c>
      <c r="D315" s="78"/>
      <c r="E315" s="78"/>
      <c r="F315" s="77"/>
      <c r="G315" s="103">
        <f>G316+G332+G398+G409+G423+G384</f>
        <v>317921248.23</v>
      </c>
      <c r="H315" s="103">
        <f>H316+H332+H398+H409+H423+H384</f>
        <v>9852329.77</v>
      </c>
      <c r="I315" s="104">
        <f t="shared" si="16"/>
        <v>327773578</v>
      </c>
      <c r="J315" s="79">
        <f>J316+J332+J398+J409+J423+J384</f>
        <v>313917916</v>
      </c>
      <c r="K315" s="79">
        <f>K316+K332+K398+K409+K423+K384</f>
        <v>9994615</v>
      </c>
      <c r="L315" s="71">
        <f>J315+K315</f>
        <v>323912531</v>
      </c>
      <c r="M315" s="79">
        <f>M316+M332+M398+M409+M423+M384</f>
        <v>0</v>
      </c>
      <c r="N315" s="79">
        <f>N316+N332+N398+N409+N423+N384</f>
        <v>318953799</v>
      </c>
      <c r="O315" s="71">
        <f>M315+N315</f>
        <v>318953799</v>
      </c>
      <c r="P315" s="95"/>
      <c r="Q315" s="95"/>
      <c r="R315" s="95"/>
    </row>
    <row r="316" spans="2:18" ht="12.75">
      <c r="B316" s="88" t="s">
        <v>393</v>
      </c>
      <c r="C316" s="77" t="s">
        <v>648</v>
      </c>
      <c r="D316" s="78" t="s">
        <v>637</v>
      </c>
      <c r="E316" s="78"/>
      <c r="F316" s="77"/>
      <c r="G316" s="103">
        <f>G317+G329+G326</f>
        <v>83858391</v>
      </c>
      <c r="H316" s="103">
        <f>H317+H329+H326</f>
        <v>4679472</v>
      </c>
      <c r="I316" s="104">
        <f t="shared" si="16"/>
        <v>88537863</v>
      </c>
      <c r="J316" s="79">
        <f>J317+J329+J326</f>
        <v>82476768</v>
      </c>
      <c r="K316" s="79">
        <f>K317+K329+K326</f>
        <v>1941895</v>
      </c>
      <c r="L316" s="105">
        <f aca="true" t="shared" si="20" ref="L316:L379">J316+K316</f>
        <v>84418663</v>
      </c>
      <c r="M316" s="79">
        <f>M317+M329+M326</f>
        <v>0</v>
      </c>
      <c r="N316" s="79">
        <f>N317+N329+N326</f>
        <v>84418663</v>
      </c>
      <c r="O316" s="105">
        <f aca="true" t="shared" si="21" ref="O316:O379">M316+N316</f>
        <v>84418663</v>
      </c>
      <c r="P316" s="95"/>
      <c r="Q316" s="95"/>
      <c r="R316" s="95"/>
    </row>
    <row r="317" spans="2:18" ht="12.75">
      <c r="B317" s="88" t="s">
        <v>1070</v>
      </c>
      <c r="C317" s="77" t="s">
        <v>648</v>
      </c>
      <c r="D317" s="78" t="s">
        <v>637</v>
      </c>
      <c r="E317" s="78" t="s">
        <v>757</v>
      </c>
      <c r="F317" s="77"/>
      <c r="G317" s="103">
        <f>G318+G320+G322+G324</f>
        <v>83858391</v>
      </c>
      <c r="H317" s="103">
        <f>H318+H320+H322+H324</f>
        <v>4349472</v>
      </c>
      <c r="I317" s="104">
        <f t="shared" si="16"/>
        <v>88207863</v>
      </c>
      <c r="J317" s="79">
        <f>J318+J320+J322+J324</f>
        <v>82476768</v>
      </c>
      <c r="K317" s="79">
        <f>K318+K320+K322+K324</f>
        <v>1941895</v>
      </c>
      <c r="L317" s="105">
        <f t="shared" si="20"/>
        <v>84418663</v>
      </c>
      <c r="M317" s="79">
        <f>M318+M320+M322+M324</f>
        <v>0</v>
      </c>
      <c r="N317" s="79">
        <f>N318+N320+N322+N324</f>
        <v>84418663</v>
      </c>
      <c r="O317" s="105">
        <f t="shared" si="21"/>
        <v>84418663</v>
      </c>
      <c r="P317" s="95"/>
      <c r="Q317" s="95"/>
      <c r="R317" s="95"/>
    </row>
    <row r="318" spans="2:18" ht="12.75">
      <c r="B318" s="88" t="s">
        <v>853</v>
      </c>
      <c r="C318" s="77" t="s">
        <v>648</v>
      </c>
      <c r="D318" s="78" t="s">
        <v>637</v>
      </c>
      <c r="E318" s="78" t="s">
        <v>714</v>
      </c>
      <c r="F318" s="77"/>
      <c r="G318" s="103">
        <f>G319</f>
        <v>31069001</v>
      </c>
      <c r="H318" s="103">
        <f>H319</f>
        <v>1824872</v>
      </c>
      <c r="I318" s="104">
        <f t="shared" si="16"/>
        <v>32893873</v>
      </c>
      <c r="J318" s="79">
        <f>J319</f>
        <v>29687378</v>
      </c>
      <c r="K318" s="79">
        <f>K319</f>
        <v>-582705</v>
      </c>
      <c r="L318" s="105">
        <f t="shared" si="20"/>
        <v>29104673</v>
      </c>
      <c r="M318" s="79">
        <f>M319</f>
        <v>0</v>
      </c>
      <c r="N318" s="79">
        <f>N319</f>
        <v>29104673</v>
      </c>
      <c r="O318" s="105">
        <f t="shared" si="21"/>
        <v>29104673</v>
      </c>
      <c r="P318" s="95"/>
      <c r="Q318" s="95"/>
      <c r="R318" s="95"/>
    </row>
    <row r="319" spans="2:18" ht="24">
      <c r="B319" s="88" t="s">
        <v>767</v>
      </c>
      <c r="C319" s="77" t="s">
        <v>648</v>
      </c>
      <c r="D319" s="78" t="s">
        <v>637</v>
      </c>
      <c r="E319" s="78" t="s">
        <v>714</v>
      </c>
      <c r="F319" s="77">
        <v>600</v>
      </c>
      <c r="G319" s="103">
        <f>29864333+300000+904668</f>
        <v>31069001</v>
      </c>
      <c r="H319" s="104">
        <v>1824872</v>
      </c>
      <c r="I319" s="104">
        <f t="shared" si="16"/>
        <v>32893873</v>
      </c>
      <c r="J319" s="79">
        <f>28482710+300000+904668</f>
        <v>29687378</v>
      </c>
      <c r="K319" s="71">
        <v>-582705</v>
      </c>
      <c r="L319" s="105">
        <f t="shared" si="20"/>
        <v>29104673</v>
      </c>
      <c r="M319" s="79">
        <v>0</v>
      </c>
      <c r="N319" s="71">
        <v>29104673</v>
      </c>
      <c r="O319" s="105">
        <f t="shared" si="21"/>
        <v>29104673</v>
      </c>
      <c r="P319" s="95"/>
      <c r="Q319" s="95"/>
      <c r="R319" s="95"/>
    </row>
    <row r="320" spans="2:18" ht="84">
      <c r="B320" s="90" t="s">
        <v>855</v>
      </c>
      <c r="C320" s="77" t="s">
        <v>648</v>
      </c>
      <c r="D320" s="78" t="s">
        <v>637</v>
      </c>
      <c r="E320" s="78" t="s">
        <v>715</v>
      </c>
      <c r="F320" s="77"/>
      <c r="G320" s="103">
        <f>G321</f>
        <v>52648390</v>
      </c>
      <c r="H320" s="103">
        <f>H321</f>
        <v>1315100</v>
      </c>
      <c r="I320" s="104">
        <f t="shared" si="16"/>
        <v>53963490</v>
      </c>
      <c r="J320" s="79">
        <f>J321</f>
        <v>52648390</v>
      </c>
      <c r="K320" s="79">
        <f>K321</f>
        <v>1315100</v>
      </c>
      <c r="L320" s="105">
        <f t="shared" si="20"/>
        <v>53963490</v>
      </c>
      <c r="M320" s="79">
        <f>M321</f>
        <v>0</v>
      </c>
      <c r="N320" s="79">
        <f>N321</f>
        <v>53963490</v>
      </c>
      <c r="O320" s="105">
        <f t="shared" si="21"/>
        <v>53963490</v>
      </c>
      <c r="P320" s="95"/>
      <c r="Q320" s="95"/>
      <c r="R320" s="95"/>
    </row>
    <row r="321" spans="2:18" ht="24">
      <c r="B321" s="88" t="s">
        <v>767</v>
      </c>
      <c r="C321" s="77" t="s">
        <v>648</v>
      </c>
      <c r="D321" s="78" t="s">
        <v>637</v>
      </c>
      <c r="E321" s="78" t="s">
        <v>715</v>
      </c>
      <c r="F321" s="77">
        <v>600</v>
      </c>
      <c r="G321" s="103">
        <v>52648390</v>
      </c>
      <c r="H321" s="104">
        <v>1315100</v>
      </c>
      <c r="I321" s="104">
        <f t="shared" si="16"/>
        <v>53963490</v>
      </c>
      <c r="J321" s="79">
        <v>52648390</v>
      </c>
      <c r="K321" s="71">
        <v>1315100</v>
      </c>
      <c r="L321" s="105">
        <f t="shared" si="20"/>
        <v>53963490</v>
      </c>
      <c r="M321" s="79">
        <v>0</v>
      </c>
      <c r="N321" s="71">
        <v>53963490</v>
      </c>
      <c r="O321" s="105">
        <f t="shared" si="21"/>
        <v>53963490</v>
      </c>
      <c r="P321" s="95"/>
      <c r="Q321" s="95"/>
      <c r="R321" s="95"/>
    </row>
    <row r="322" spans="2:18" s="64" customFormat="1" ht="24">
      <c r="B322" s="88" t="s">
        <v>856</v>
      </c>
      <c r="C322" s="69" t="s">
        <v>648</v>
      </c>
      <c r="D322" s="70" t="s">
        <v>637</v>
      </c>
      <c r="E322" s="70" t="s">
        <v>716</v>
      </c>
      <c r="F322" s="69"/>
      <c r="G322" s="104">
        <f>G323</f>
        <v>141000</v>
      </c>
      <c r="H322" s="104">
        <f>H323</f>
        <v>1209500</v>
      </c>
      <c r="I322" s="104">
        <f t="shared" si="16"/>
        <v>1350500</v>
      </c>
      <c r="J322" s="71">
        <f>J323</f>
        <v>141000</v>
      </c>
      <c r="K322" s="71">
        <f>K323</f>
        <v>1209500</v>
      </c>
      <c r="L322" s="105">
        <f t="shared" si="20"/>
        <v>1350500</v>
      </c>
      <c r="M322" s="71">
        <f>M323</f>
        <v>0</v>
      </c>
      <c r="N322" s="71">
        <f>N323</f>
        <v>1350500</v>
      </c>
      <c r="O322" s="105">
        <f t="shared" si="21"/>
        <v>1350500</v>
      </c>
      <c r="P322" s="95"/>
      <c r="Q322" s="95"/>
      <c r="R322" s="95"/>
    </row>
    <row r="323" spans="2:18" s="64" customFormat="1" ht="24">
      <c r="B323" s="88" t="s">
        <v>767</v>
      </c>
      <c r="C323" s="69" t="s">
        <v>648</v>
      </c>
      <c r="D323" s="70" t="s">
        <v>637</v>
      </c>
      <c r="E323" s="70" t="s">
        <v>716</v>
      </c>
      <c r="F323" s="69">
        <v>600</v>
      </c>
      <c r="G323" s="104">
        <v>141000</v>
      </c>
      <c r="H323" s="104">
        <v>1209500</v>
      </c>
      <c r="I323" s="104">
        <f t="shared" si="16"/>
        <v>1350500</v>
      </c>
      <c r="J323" s="71">
        <v>141000</v>
      </c>
      <c r="K323" s="71">
        <v>1209500</v>
      </c>
      <c r="L323" s="105">
        <f t="shared" si="20"/>
        <v>1350500</v>
      </c>
      <c r="M323" s="71">
        <v>0</v>
      </c>
      <c r="N323" s="71">
        <v>1350500</v>
      </c>
      <c r="O323" s="105">
        <f t="shared" si="21"/>
        <v>1350500</v>
      </c>
      <c r="P323" s="95"/>
      <c r="Q323" s="95"/>
      <c r="R323" s="95"/>
    </row>
    <row r="324" spans="2:18" s="64" customFormat="1" ht="24">
      <c r="B324" s="88" t="s">
        <v>999</v>
      </c>
      <c r="C324" s="69" t="s">
        <v>648</v>
      </c>
      <c r="D324" s="70" t="s">
        <v>637</v>
      </c>
      <c r="E324" s="70" t="s">
        <v>995</v>
      </c>
      <c r="F324" s="69"/>
      <c r="G324" s="104">
        <f>G325</f>
        <v>0</v>
      </c>
      <c r="H324" s="104">
        <f>H325</f>
        <v>0</v>
      </c>
      <c r="I324" s="104">
        <f t="shared" si="16"/>
        <v>0</v>
      </c>
      <c r="J324" s="71">
        <f>J325</f>
        <v>0</v>
      </c>
      <c r="K324" s="71">
        <f>K325</f>
        <v>0</v>
      </c>
      <c r="L324" s="105">
        <f t="shared" si="20"/>
        <v>0</v>
      </c>
      <c r="M324" s="71">
        <f>M325</f>
        <v>0</v>
      </c>
      <c r="N324" s="71">
        <f>N325</f>
        <v>0</v>
      </c>
      <c r="O324" s="105">
        <f t="shared" si="21"/>
        <v>0</v>
      </c>
      <c r="P324" s="95"/>
      <c r="Q324" s="95"/>
      <c r="R324" s="95"/>
    </row>
    <row r="325" spans="2:18" s="64" customFormat="1" ht="24">
      <c r="B325" s="88" t="s">
        <v>767</v>
      </c>
      <c r="C325" s="69" t="s">
        <v>648</v>
      </c>
      <c r="D325" s="70" t="s">
        <v>637</v>
      </c>
      <c r="E325" s="70" t="s">
        <v>995</v>
      </c>
      <c r="F325" s="69" t="s">
        <v>973</v>
      </c>
      <c r="G325" s="104">
        <v>0</v>
      </c>
      <c r="H325" s="104"/>
      <c r="I325" s="104">
        <f t="shared" si="16"/>
        <v>0</v>
      </c>
      <c r="J325" s="71">
        <v>0</v>
      </c>
      <c r="K325" s="71"/>
      <c r="L325" s="105">
        <f t="shared" si="20"/>
        <v>0</v>
      </c>
      <c r="M325" s="71">
        <v>0</v>
      </c>
      <c r="N325" s="71"/>
      <c r="O325" s="105">
        <f t="shared" si="21"/>
        <v>0</v>
      </c>
      <c r="P325" s="95"/>
      <c r="Q325" s="95"/>
      <c r="R325" s="95"/>
    </row>
    <row r="326" spans="2:18" s="64" customFormat="1" ht="36">
      <c r="B326" s="88" t="s">
        <v>866</v>
      </c>
      <c r="C326" s="69" t="s">
        <v>648</v>
      </c>
      <c r="D326" s="70" t="s">
        <v>637</v>
      </c>
      <c r="E326" s="70" t="s">
        <v>736</v>
      </c>
      <c r="F326" s="69"/>
      <c r="G326" s="104">
        <f>G327</f>
        <v>0</v>
      </c>
      <c r="H326" s="104">
        <f>H327</f>
        <v>330000</v>
      </c>
      <c r="I326" s="104">
        <f t="shared" si="16"/>
        <v>330000</v>
      </c>
      <c r="J326" s="71">
        <f>J327</f>
        <v>0</v>
      </c>
      <c r="K326" s="71">
        <f>K327</f>
        <v>0</v>
      </c>
      <c r="L326" s="105">
        <f t="shared" si="20"/>
        <v>0</v>
      </c>
      <c r="M326" s="71">
        <f>M327</f>
        <v>0</v>
      </c>
      <c r="N326" s="71">
        <f>N327</f>
        <v>0</v>
      </c>
      <c r="O326" s="105">
        <f t="shared" si="21"/>
        <v>0</v>
      </c>
      <c r="P326" s="95"/>
      <c r="Q326" s="95"/>
      <c r="R326" s="95"/>
    </row>
    <row r="327" spans="2:18" s="64" customFormat="1" ht="24">
      <c r="B327" s="88" t="s">
        <v>981</v>
      </c>
      <c r="C327" s="69" t="s">
        <v>648</v>
      </c>
      <c r="D327" s="70" t="s">
        <v>637</v>
      </c>
      <c r="E327" s="70" t="s">
        <v>978</v>
      </c>
      <c r="F327" s="69"/>
      <c r="G327" s="104">
        <f>G328</f>
        <v>0</v>
      </c>
      <c r="H327" s="104">
        <f>H328</f>
        <v>330000</v>
      </c>
      <c r="I327" s="104">
        <f t="shared" si="16"/>
        <v>330000</v>
      </c>
      <c r="J327" s="71">
        <f>J328</f>
        <v>0</v>
      </c>
      <c r="K327" s="71">
        <f>K328</f>
        <v>0</v>
      </c>
      <c r="L327" s="105">
        <f t="shared" si="20"/>
        <v>0</v>
      </c>
      <c r="M327" s="71">
        <f>M328</f>
        <v>0</v>
      </c>
      <c r="N327" s="71">
        <f>N328</f>
        <v>0</v>
      </c>
      <c r="O327" s="105">
        <f t="shared" si="21"/>
        <v>0</v>
      </c>
      <c r="P327" s="95"/>
      <c r="Q327" s="95"/>
      <c r="R327" s="95"/>
    </row>
    <row r="328" spans="2:18" s="64" customFormat="1" ht="24">
      <c r="B328" s="88" t="s">
        <v>767</v>
      </c>
      <c r="C328" s="69" t="s">
        <v>648</v>
      </c>
      <c r="D328" s="70" t="s">
        <v>637</v>
      </c>
      <c r="E328" s="70" t="s">
        <v>978</v>
      </c>
      <c r="F328" s="69" t="s">
        <v>973</v>
      </c>
      <c r="G328" s="104">
        <v>0</v>
      </c>
      <c r="H328" s="104">
        <v>330000</v>
      </c>
      <c r="I328" s="104">
        <f t="shared" si="16"/>
        <v>330000</v>
      </c>
      <c r="J328" s="71">
        <v>0</v>
      </c>
      <c r="K328" s="71"/>
      <c r="L328" s="105">
        <f t="shared" si="20"/>
        <v>0</v>
      </c>
      <c r="M328" s="71">
        <v>0</v>
      </c>
      <c r="N328" s="71"/>
      <c r="O328" s="105">
        <f t="shared" si="21"/>
        <v>0</v>
      </c>
      <c r="P328" s="95"/>
      <c r="Q328" s="95"/>
      <c r="R328" s="95"/>
    </row>
    <row r="329" spans="2:18" s="64" customFormat="1" ht="36">
      <c r="B329" s="88" t="s">
        <v>876</v>
      </c>
      <c r="C329" s="69" t="s">
        <v>648</v>
      </c>
      <c r="D329" s="70" t="s">
        <v>637</v>
      </c>
      <c r="E329" s="70" t="s">
        <v>760</v>
      </c>
      <c r="F329" s="69"/>
      <c r="G329" s="104">
        <f>G330</f>
        <v>0</v>
      </c>
      <c r="H329" s="104">
        <f>H330</f>
        <v>0</v>
      </c>
      <c r="I329" s="104">
        <f t="shared" si="16"/>
        <v>0</v>
      </c>
      <c r="J329" s="71">
        <f>J330</f>
        <v>0</v>
      </c>
      <c r="K329" s="71">
        <f>K330</f>
        <v>0</v>
      </c>
      <c r="L329" s="105">
        <f t="shared" si="20"/>
        <v>0</v>
      </c>
      <c r="M329" s="71">
        <f>M330</f>
        <v>0</v>
      </c>
      <c r="N329" s="71">
        <f>N330</f>
        <v>0</v>
      </c>
      <c r="O329" s="105">
        <f t="shared" si="21"/>
        <v>0</v>
      </c>
      <c r="P329" s="95"/>
      <c r="Q329" s="95"/>
      <c r="R329" s="95"/>
    </row>
    <row r="330" spans="2:18" s="64" customFormat="1" ht="24">
      <c r="B330" s="88" t="s">
        <v>991</v>
      </c>
      <c r="C330" s="69" t="s">
        <v>648</v>
      </c>
      <c r="D330" s="70" t="s">
        <v>637</v>
      </c>
      <c r="E330" s="70" t="s">
        <v>985</v>
      </c>
      <c r="F330" s="69"/>
      <c r="G330" s="104">
        <f>G331</f>
        <v>0</v>
      </c>
      <c r="H330" s="104">
        <f>H331</f>
        <v>0</v>
      </c>
      <c r="I330" s="104">
        <f t="shared" si="16"/>
        <v>0</v>
      </c>
      <c r="J330" s="71">
        <f>J331</f>
        <v>0</v>
      </c>
      <c r="K330" s="71">
        <f>K331</f>
        <v>0</v>
      </c>
      <c r="L330" s="105">
        <f t="shared" si="20"/>
        <v>0</v>
      </c>
      <c r="M330" s="71">
        <f>M331</f>
        <v>0</v>
      </c>
      <c r="N330" s="71">
        <f>N331</f>
        <v>0</v>
      </c>
      <c r="O330" s="105">
        <f t="shared" si="21"/>
        <v>0</v>
      </c>
      <c r="P330" s="95"/>
      <c r="Q330" s="95"/>
      <c r="R330" s="95"/>
    </row>
    <row r="331" spans="2:18" s="64" customFormat="1" ht="24">
      <c r="B331" s="88" t="s">
        <v>767</v>
      </c>
      <c r="C331" s="69" t="s">
        <v>648</v>
      </c>
      <c r="D331" s="70" t="s">
        <v>637</v>
      </c>
      <c r="E331" s="70" t="s">
        <v>985</v>
      </c>
      <c r="F331" s="69" t="s">
        <v>973</v>
      </c>
      <c r="G331" s="104">
        <v>0</v>
      </c>
      <c r="H331" s="104"/>
      <c r="I331" s="104">
        <f t="shared" si="16"/>
        <v>0</v>
      </c>
      <c r="J331" s="71">
        <v>0</v>
      </c>
      <c r="K331" s="71"/>
      <c r="L331" s="105">
        <f t="shared" si="20"/>
        <v>0</v>
      </c>
      <c r="M331" s="71">
        <v>0</v>
      </c>
      <c r="N331" s="71"/>
      <c r="O331" s="105">
        <f t="shared" si="21"/>
        <v>0</v>
      </c>
      <c r="P331" s="95"/>
      <c r="Q331" s="95"/>
      <c r="R331" s="95"/>
    </row>
    <row r="332" spans="2:18" ht="12.75">
      <c r="B332" s="88" t="s">
        <v>478</v>
      </c>
      <c r="C332" s="77" t="s">
        <v>648</v>
      </c>
      <c r="D332" s="78" t="s">
        <v>638</v>
      </c>
      <c r="E332" s="78"/>
      <c r="F332" s="77"/>
      <c r="G332" s="103">
        <f>G336+G353+G370+G381+G333+G365+G356+G375+G378</f>
        <v>195868584.23</v>
      </c>
      <c r="H332" s="103">
        <f>H336+H353+H370+H381+H333+H365+H356+H375+H378</f>
        <v>6739748.77</v>
      </c>
      <c r="I332" s="104">
        <f t="shared" si="16"/>
        <v>202608333</v>
      </c>
      <c r="J332" s="79">
        <f>J336+J353+J370+J381+J333+J365+J356+J375+J378</f>
        <v>193821668</v>
      </c>
      <c r="K332" s="79">
        <f>K336+K353+K370+K381+K333+K365+K356+K375+K378</f>
        <v>13125530</v>
      </c>
      <c r="L332" s="71">
        <f t="shared" si="20"/>
        <v>206947198</v>
      </c>
      <c r="M332" s="79">
        <f>M336+M353+M370+M381+M333+M365+M356+M375+M378</f>
        <v>0</v>
      </c>
      <c r="N332" s="79">
        <f>N336+N353+N370+N381+N333+N365+N356+N375+N378</f>
        <v>201816086</v>
      </c>
      <c r="O332" s="71">
        <f t="shared" si="21"/>
        <v>201816086</v>
      </c>
      <c r="P332" s="95"/>
      <c r="Q332" s="95"/>
      <c r="R332" s="95"/>
    </row>
    <row r="333" spans="2:18" ht="24">
      <c r="B333" s="88" t="s">
        <v>850</v>
      </c>
      <c r="C333" s="77" t="s">
        <v>648</v>
      </c>
      <c r="D333" s="78" t="s">
        <v>638</v>
      </c>
      <c r="E333" s="78" t="s">
        <v>758</v>
      </c>
      <c r="F333" s="77"/>
      <c r="G333" s="103">
        <f>G334</f>
        <v>0</v>
      </c>
      <c r="H333" s="103">
        <f>H334</f>
        <v>0</v>
      </c>
      <c r="I333" s="104">
        <f t="shared" si="16"/>
        <v>0</v>
      </c>
      <c r="J333" s="79">
        <f>J334</f>
        <v>0</v>
      </c>
      <c r="K333" s="79">
        <f>K334</f>
        <v>0</v>
      </c>
      <c r="L333" s="71">
        <f t="shared" si="20"/>
        <v>0</v>
      </c>
      <c r="M333" s="79">
        <f>M334</f>
        <v>0</v>
      </c>
      <c r="N333" s="79">
        <f>N334</f>
        <v>0</v>
      </c>
      <c r="O333" s="71">
        <f t="shared" si="21"/>
        <v>0</v>
      </c>
      <c r="P333" s="95"/>
      <c r="Q333" s="95"/>
      <c r="R333" s="95"/>
    </row>
    <row r="334" spans="2:18" ht="24">
      <c r="B334" s="88" t="s">
        <v>851</v>
      </c>
      <c r="C334" s="77" t="s">
        <v>648</v>
      </c>
      <c r="D334" s="78" t="s">
        <v>638</v>
      </c>
      <c r="E334" s="78" t="s">
        <v>717</v>
      </c>
      <c r="F334" s="77"/>
      <c r="G334" s="103">
        <f>G335</f>
        <v>0</v>
      </c>
      <c r="H334" s="103">
        <f>H335</f>
        <v>0</v>
      </c>
      <c r="I334" s="104">
        <f t="shared" si="16"/>
        <v>0</v>
      </c>
      <c r="J334" s="79">
        <f>J335</f>
        <v>0</v>
      </c>
      <c r="K334" s="79">
        <f>K335</f>
        <v>0</v>
      </c>
      <c r="L334" s="71">
        <f t="shared" si="20"/>
        <v>0</v>
      </c>
      <c r="M334" s="79">
        <f>M335</f>
        <v>0</v>
      </c>
      <c r="N334" s="79">
        <f>N335</f>
        <v>0</v>
      </c>
      <c r="O334" s="71">
        <f t="shared" si="21"/>
        <v>0</v>
      </c>
      <c r="P334" s="95"/>
      <c r="Q334" s="95"/>
      <c r="R334" s="95"/>
    </row>
    <row r="335" spans="2:18" ht="24">
      <c r="B335" s="88" t="s">
        <v>767</v>
      </c>
      <c r="C335" s="77" t="s">
        <v>648</v>
      </c>
      <c r="D335" s="78" t="s">
        <v>638</v>
      </c>
      <c r="E335" s="78" t="s">
        <v>717</v>
      </c>
      <c r="F335" s="77">
        <v>600</v>
      </c>
      <c r="G335" s="103">
        <v>0</v>
      </c>
      <c r="H335" s="104"/>
      <c r="I335" s="104">
        <f t="shared" si="16"/>
        <v>0</v>
      </c>
      <c r="J335" s="79">
        <v>0</v>
      </c>
      <c r="K335" s="71"/>
      <c r="L335" s="71">
        <f t="shared" si="20"/>
        <v>0</v>
      </c>
      <c r="M335" s="79">
        <v>0</v>
      </c>
      <c r="N335" s="71"/>
      <c r="O335" s="71">
        <f t="shared" si="21"/>
        <v>0</v>
      </c>
      <c r="P335" s="95"/>
      <c r="Q335" s="95"/>
      <c r="R335" s="95"/>
    </row>
    <row r="336" spans="2:18" ht="12.75">
      <c r="B336" s="88" t="s">
        <v>1069</v>
      </c>
      <c r="C336" s="77" t="s">
        <v>648</v>
      </c>
      <c r="D336" s="78" t="s">
        <v>638</v>
      </c>
      <c r="E336" s="78" t="s">
        <v>759</v>
      </c>
      <c r="F336" s="77"/>
      <c r="G336" s="103">
        <f>G337+G341+G343+G345+G347+G349+G351+G339</f>
        <v>189163952</v>
      </c>
      <c r="H336" s="103">
        <f>H337+H341+H343+H345+H347+H349+H351+H339</f>
        <v>13194281</v>
      </c>
      <c r="I336" s="104">
        <f aca="true" t="shared" si="22" ref="I336:I405">G336+H336</f>
        <v>202358233</v>
      </c>
      <c r="J336" s="79">
        <f>J337+J341+J343+J345+J347+J349+J351+J339</f>
        <v>193821668</v>
      </c>
      <c r="K336" s="79">
        <f>K337+K341+K343+K345+K347+K349+K351+K339</f>
        <v>13125530</v>
      </c>
      <c r="L336" s="71">
        <f t="shared" si="20"/>
        <v>206947198</v>
      </c>
      <c r="M336" s="79">
        <f>M337+M341+M343+M345+M347+M349+M351+M339</f>
        <v>0</v>
      </c>
      <c r="N336" s="79">
        <f>N337+N341+N343+N345+N347+N349+N351+N339</f>
        <v>201816086</v>
      </c>
      <c r="O336" s="71">
        <f t="shared" si="21"/>
        <v>201816086</v>
      </c>
      <c r="P336" s="95"/>
      <c r="Q336" s="95"/>
      <c r="R336" s="95"/>
    </row>
    <row r="337" spans="2:18" ht="12.75">
      <c r="B337" s="88" t="s">
        <v>865</v>
      </c>
      <c r="C337" s="77" t="s">
        <v>648</v>
      </c>
      <c r="D337" s="78" t="s">
        <v>638</v>
      </c>
      <c r="E337" s="78" t="s">
        <v>802</v>
      </c>
      <c r="F337" s="77"/>
      <c r="G337" s="103">
        <f>G338</f>
        <v>53497802</v>
      </c>
      <c r="H337" s="103">
        <f>H338</f>
        <v>13793231</v>
      </c>
      <c r="I337" s="104">
        <f t="shared" si="22"/>
        <v>67291033</v>
      </c>
      <c r="J337" s="79">
        <f>J338</f>
        <v>58167668</v>
      </c>
      <c r="K337" s="79">
        <f>K338</f>
        <v>14212330</v>
      </c>
      <c r="L337" s="71">
        <f t="shared" si="20"/>
        <v>72379998</v>
      </c>
      <c r="M337" s="79">
        <f>M338</f>
        <v>0</v>
      </c>
      <c r="N337" s="79">
        <f>N338</f>
        <v>67248886</v>
      </c>
      <c r="O337" s="71">
        <f t="shared" si="21"/>
        <v>67248886</v>
      </c>
      <c r="P337" s="95"/>
      <c r="Q337" s="95"/>
      <c r="R337" s="95"/>
    </row>
    <row r="338" spans="2:18" ht="24">
      <c r="B338" s="88" t="s">
        <v>767</v>
      </c>
      <c r="C338" s="77" t="s">
        <v>648</v>
      </c>
      <c r="D338" s="78" t="s">
        <v>638</v>
      </c>
      <c r="E338" s="78" t="s">
        <v>802</v>
      </c>
      <c r="F338" s="77">
        <v>600</v>
      </c>
      <c r="G338" s="103">
        <f>59497802-6000000</f>
        <v>53497802</v>
      </c>
      <c r="H338" s="104">
        <f>13793241-10</f>
        <v>13793231</v>
      </c>
      <c r="I338" s="104">
        <f t="shared" si="22"/>
        <v>67291033</v>
      </c>
      <c r="J338" s="79">
        <v>58167668</v>
      </c>
      <c r="K338" s="71">
        <v>14212330</v>
      </c>
      <c r="L338" s="105">
        <f t="shared" si="20"/>
        <v>72379998</v>
      </c>
      <c r="M338" s="79">
        <v>0</v>
      </c>
      <c r="N338" s="71">
        <f>66580895+667991</f>
        <v>67248886</v>
      </c>
      <c r="O338" s="105">
        <f t="shared" si="21"/>
        <v>67248886</v>
      </c>
      <c r="P338" s="95"/>
      <c r="Q338" s="95"/>
      <c r="R338" s="95"/>
    </row>
    <row r="339" spans="2:18" s="64" customFormat="1" ht="24">
      <c r="B339" s="88" t="s">
        <v>992</v>
      </c>
      <c r="C339" s="69" t="s">
        <v>648</v>
      </c>
      <c r="D339" s="70" t="s">
        <v>638</v>
      </c>
      <c r="E339" s="70" t="s">
        <v>986</v>
      </c>
      <c r="F339" s="69"/>
      <c r="G339" s="104">
        <f>G340</f>
        <v>0</v>
      </c>
      <c r="H339" s="104">
        <f>H340</f>
        <v>0</v>
      </c>
      <c r="I339" s="104">
        <f t="shared" si="22"/>
        <v>0</v>
      </c>
      <c r="J339" s="71">
        <f>J340</f>
        <v>0</v>
      </c>
      <c r="K339" s="71">
        <f>K340</f>
        <v>0</v>
      </c>
      <c r="L339" s="71">
        <f t="shared" si="20"/>
        <v>0</v>
      </c>
      <c r="M339" s="71">
        <f>M340</f>
        <v>0</v>
      </c>
      <c r="N339" s="71">
        <f>N340</f>
        <v>0</v>
      </c>
      <c r="O339" s="71">
        <f t="shared" si="21"/>
        <v>0</v>
      </c>
      <c r="P339" s="95"/>
      <c r="Q339" s="95"/>
      <c r="R339" s="95"/>
    </row>
    <row r="340" spans="2:18" s="64" customFormat="1" ht="24">
      <c r="B340" s="88" t="s">
        <v>767</v>
      </c>
      <c r="C340" s="69" t="s">
        <v>648</v>
      </c>
      <c r="D340" s="70" t="s">
        <v>638</v>
      </c>
      <c r="E340" s="70" t="s">
        <v>986</v>
      </c>
      <c r="F340" s="69" t="s">
        <v>973</v>
      </c>
      <c r="G340" s="104"/>
      <c r="H340" s="104"/>
      <c r="I340" s="104">
        <f t="shared" si="22"/>
        <v>0</v>
      </c>
      <c r="J340" s="71"/>
      <c r="K340" s="71"/>
      <c r="L340" s="71">
        <f t="shared" si="20"/>
        <v>0</v>
      </c>
      <c r="M340" s="71">
        <v>0</v>
      </c>
      <c r="N340" s="71"/>
      <c r="O340" s="71">
        <f t="shared" si="21"/>
        <v>0</v>
      </c>
      <c r="P340" s="95"/>
      <c r="Q340" s="95"/>
      <c r="R340" s="95"/>
    </row>
    <row r="341" spans="2:18" ht="84">
      <c r="B341" s="90" t="s">
        <v>855</v>
      </c>
      <c r="C341" s="77" t="s">
        <v>648</v>
      </c>
      <c r="D341" s="78" t="s">
        <v>638</v>
      </c>
      <c r="E341" s="78" t="s">
        <v>803</v>
      </c>
      <c r="F341" s="77"/>
      <c r="G341" s="103">
        <f>G342</f>
        <v>130979400</v>
      </c>
      <c r="H341" s="103">
        <f>H342</f>
        <v>495800</v>
      </c>
      <c r="I341" s="104">
        <f t="shared" si="22"/>
        <v>131475200</v>
      </c>
      <c r="J341" s="79">
        <f>J342</f>
        <v>130979400</v>
      </c>
      <c r="K341" s="79">
        <f>K342</f>
        <v>495800</v>
      </c>
      <c r="L341" s="105">
        <f t="shared" si="20"/>
        <v>131475200</v>
      </c>
      <c r="M341" s="79">
        <f>M342</f>
        <v>0</v>
      </c>
      <c r="N341" s="79">
        <f>N342</f>
        <v>131475200</v>
      </c>
      <c r="O341" s="105">
        <f t="shared" si="21"/>
        <v>131475200</v>
      </c>
      <c r="P341" s="95"/>
      <c r="Q341" s="95"/>
      <c r="R341" s="95"/>
    </row>
    <row r="342" spans="2:18" ht="24">
      <c r="B342" s="88" t="s">
        <v>767</v>
      </c>
      <c r="C342" s="77" t="s">
        <v>648</v>
      </c>
      <c r="D342" s="78" t="s">
        <v>638</v>
      </c>
      <c r="E342" s="78" t="s">
        <v>803</v>
      </c>
      <c r="F342" s="77">
        <v>600</v>
      </c>
      <c r="G342" s="103">
        <v>130979400</v>
      </c>
      <c r="H342" s="104">
        <v>495800</v>
      </c>
      <c r="I342" s="104">
        <f t="shared" si="22"/>
        <v>131475200</v>
      </c>
      <c r="J342" s="79">
        <v>130979400</v>
      </c>
      <c r="K342" s="71">
        <v>495800</v>
      </c>
      <c r="L342" s="105">
        <f t="shared" si="20"/>
        <v>131475200</v>
      </c>
      <c r="M342" s="79">
        <v>0</v>
      </c>
      <c r="N342" s="71">
        <v>131475200</v>
      </c>
      <c r="O342" s="105">
        <f t="shared" si="21"/>
        <v>131475200</v>
      </c>
      <c r="P342" s="95"/>
      <c r="Q342" s="95"/>
      <c r="R342" s="95"/>
    </row>
    <row r="343" spans="2:18" ht="24">
      <c r="B343" s="88" t="s">
        <v>856</v>
      </c>
      <c r="C343" s="77" t="s">
        <v>648</v>
      </c>
      <c r="D343" s="78" t="s">
        <v>638</v>
      </c>
      <c r="E343" s="78" t="s">
        <v>804</v>
      </c>
      <c r="F343" s="77"/>
      <c r="G343" s="103">
        <f>G344</f>
        <v>1201900</v>
      </c>
      <c r="H343" s="103">
        <f>H344</f>
        <v>-1201900</v>
      </c>
      <c r="I343" s="104">
        <f t="shared" si="22"/>
        <v>0</v>
      </c>
      <c r="J343" s="79">
        <f>J344</f>
        <v>1201900</v>
      </c>
      <c r="K343" s="79">
        <f>K344</f>
        <v>-1201900</v>
      </c>
      <c r="L343" s="105">
        <f t="shared" si="20"/>
        <v>0</v>
      </c>
      <c r="M343" s="79">
        <f>M344</f>
        <v>0</v>
      </c>
      <c r="N343" s="79">
        <f>N344</f>
        <v>0</v>
      </c>
      <c r="O343" s="105">
        <f t="shared" si="21"/>
        <v>0</v>
      </c>
      <c r="P343" s="95"/>
      <c r="Q343" s="95"/>
      <c r="R343" s="95"/>
    </row>
    <row r="344" spans="2:18" ht="24">
      <c r="B344" s="88" t="s">
        <v>767</v>
      </c>
      <c r="C344" s="77" t="s">
        <v>648</v>
      </c>
      <c r="D344" s="78" t="s">
        <v>638</v>
      </c>
      <c r="E344" s="78" t="s">
        <v>804</v>
      </c>
      <c r="F344" s="77">
        <v>600</v>
      </c>
      <c r="G344" s="103">
        <v>1201900</v>
      </c>
      <c r="H344" s="104">
        <v>-1201900</v>
      </c>
      <c r="I344" s="104">
        <f t="shared" si="22"/>
        <v>0</v>
      </c>
      <c r="J344" s="79">
        <v>1201900</v>
      </c>
      <c r="K344" s="71">
        <v>-1201900</v>
      </c>
      <c r="L344" s="105">
        <f t="shared" si="20"/>
        <v>0</v>
      </c>
      <c r="M344" s="79">
        <v>0</v>
      </c>
      <c r="N344" s="71"/>
      <c r="O344" s="105">
        <f t="shared" si="21"/>
        <v>0</v>
      </c>
      <c r="P344" s="95"/>
      <c r="Q344" s="95"/>
      <c r="R344" s="95"/>
    </row>
    <row r="345" spans="2:18" ht="24">
      <c r="B345" s="88" t="s">
        <v>860</v>
      </c>
      <c r="C345" s="77" t="s">
        <v>648</v>
      </c>
      <c r="D345" s="78" t="s">
        <v>638</v>
      </c>
      <c r="E345" s="78" t="s">
        <v>805</v>
      </c>
      <c r="F345" s="77"/>
      <c r="G345" s="103">
        <f>G346</f>
        <v>255150</v>
      </c>
      <c r="H345" s="103">
        <f>H346</f>
        <v>-235150</v>
      </c>
      <c r="I345" s="104">
        <f t="shared" si="22"/>
        <v>20000</v>
      </c>
      <c r="J345" s="79">
        <f>J346</f>
        <v>243000</v>
      </c>
      <c r="K345" s="79">
        <f>K346</f>
        <v>-223000</v>
      </c>
      <c r="L345" s="105">
        <f t="shared" si="20"/>
        <v>20000</v>
      </c>
      <c r="M345" s="79">
        <f>M346</f>
        <v>0</v>
      </c>
      <c r="N345" s="79">
        <f>N346</f>
        <v>20000</v>
      </c>
      <c r="O345" s="105">
        <f t="shared" si="21"/>
        <v>20000</v>
      </c>
      <c r="P345" s="95"/>
      <c r="Q345" s="95"/>
      <c r="R345" s="95"/>
    </row>
    <row r="346" spans="2:18" ht="24">
      <c r="B346" s="88" t="s">
        <v>767</v>
      </c>
      <c r="C346" s="77" t="s">
        <v>648</v>
      </c>
      <c r="D346" s="78" t="s">
        <v>638</v>
      </c>
      <c r="E346" s="78" t="s">
        <v>805</v>
      </c>
      <c r="F346" s="77">
        <v>600</v>
      </c>
      <c r="G346" s="103">
        <v>255150</v>
      </c>
      <c r="H346" s="104">
        <v>-235150</v>
      </c>
      <c r="I346" s="104">
        <f t="shared" si="22"/>
        <v>20000</v>
      </c>
      <c r="J346" s="79">
        <v>243000</v>
      </c>
      <c r="K346" s="71">
        <v>-223000</v>
      </c>
      <c r="L346" s="105">
        <f t="shared" si="20"/>
        <v>20000</v>
      </c>
      <c r="M346" s="79">
        <v>0</v>
      </c>
      <c r="N346" s="71">
        <v>20000</v>
      </c>
      <c r="O346" s="105">
        <f t="shared" si="21"/>
        <v>20000</v>
      </c>
      <c r="P346" s="95"/>
      <c r="Q346" s="95"/>
      <c r="R346" s="95"/>
    </row>
    <row r="347" spans="2:18" s="64" customFormat="1" ht="12.75">
      <c r="B347" s="88" t="s">
        <v>858</v>
      </c>
      <c r="C347" s="69" t="s">
        <v>648</v>
      </c>
      <c r="D347" s="70" t="s">
        <v>638</v>
      </c>
      <c r="E347" s="70" t="s">
        <v>718</v>
      </c>
      <c r="F347" s="69"/>
      <c r="G347" s="104">
        <f>G348</f>
        <v>0</v>
      </c>
      <c r="H347" s="104">
        <f>H348</f>
        <v>0</v>
      </c>
      <c r="I347" s="104">
        <f t="shared" si="22"/>
        <v>0</v>
      </c>
      <c r="J347" s="71">
        <f>J348</f>
        <v>0</v>
      </c>
      <c r="K347" s="71">
        <f>K348</f>
        <v>0</v>
      </c>
      <c r="L347" s="105">
        <f t="shared" si="20"/>
        <v>0</v>
      </c>
      <c r="M347" s="71">
        <f>M348</f>
        <v>0</v>
      </c>
      <c r="N347" s="71">
        <f>N348</f>
        <v>0</v>
      </c>
      <c r="O347" s="105">
        <f t="shared" si="21"/>
        <v>0</v>
      </c>
      <c r="P347" s="95"/>
      <c r="Q347" s="95"/>
      <c r="R347" s="95"/>
    </row>
    <row r="348" spans="2:18" s="64" customFormat="1" ht="24">
      <c r="B348" s="88" t="s">
        <v>767</v>
      </c>
      <c r="C348" s="69" t="s">
        <v>648</v>
      </c>
      <c r="D348" s="70" t="s">
        <v>638</v>
      </c>
      <c r="E348" s="70" t="s">
        <v>718</v>
      </c>
      <c r="F348" s="69">
        <v>600</v>
      </c>
      <c r="G348" s="104">
        <v>0</v>
      </c>
      <c r="H348" s="104"/>
      <c r="I348" s="104">
        <f t="shared" si="22"/>
        <v>0</v>
      </c>
      <c r="J348" s="71">
        <v>0</v>
      </c>
      <c r="K348" s="71"/>
      <c r="L348" s="105">
        <f t="shared" si="20"/>
        <v>0</v>
      </c>
      <c r="M348" s="71">
        <v>0</v>
      </c>
      <c r="N348" s="71"/>
      <c r="O348" s="105">
        <f t="shared" si="21"/>
        <v>0</v>
      </c>
      <c r="P348" s="95"/>
      <c r="Q348" s="95"/>
      <c r="R348" s="95"/>
    </row>
    <row r="349" spans="2:18" ht="12.75">
      <c r="B349" s="88" t="s">
        <v>859</v>
      </c>
      <c r="C349" s="77" t="s">
        <v>648</v>
      </c>
      <c r="D349" s="78" t="s">
        <v>638</v>
      </c>
      <c r="E349" s="78" t="s">
        <v>719</v>
      </c>
      <c r="F349" s="77"/>
      <c r="G349" s="103">
        <f>G350</f>
        <v>2729700</v>
      </c>
      <c r="H349" s="103">
        <f>H350</f>
        <v>-157700</v>
      </c>
      <c r="I349" s="104">
        <f t="shared" si="22"/>
        <v>2572000</v>
      </c>
      <c r="J349" s="79">
        <f>J350</f>
        <v>2729700</v>
      </c>
      <c r="K349" s="79">
        <f>K350</f>
        <v>-157700</v>
      </c>
      <c r="L349" s="105">
        <f t="shared" si="20"/>
        <v>2572000</v>
      </c>
      <c r="M349" s="79">
        <f>M350</f>
        <v>0</v>
      </c>
      <c r="N349" s="79">
        <f>N350</f>
        <v>2572000</v>
      </c>
      <c r="O349" s="105">
        <f t="shared" si="21"/>
        <v>2572000</v>
      </c>
      <c r="P349" s="95"/>
      <c r="Q349" s="95"/>
      <c r="R349" s="95"/>
    </row>
    <row r="350" spans="2:18" ht="24">
      <c r="B350" s="88" t="s">
        <v>767</v>
      </c>
      <c r="C350" s="77" t="s">
        <v>648</v>
      </c>
      <c r="D350" s="78" t="s">
        <v>638</v>
      </c>
      <c r="E350" s="78" t="s">
        <v>719</v>
      </c>
      <c r="F350" s="77">
        <v>600</v>
      </c>
      <c r="G350" s="103">
        <v>2729700</v>
      </c>
      <c r="H350" s="104">
        <v>-157700</v>
      </c>
      <c r="I350" s="104">
        <f t="shared" si="22"/>
        <v>2572000</v>
      </c>
      <c r="J350" s="79">
        <v>2729700</v>
      </c>
      <c r="K350" s="71">
        <v>-157700</v>
      </c>
      <c r="L350" s="105">
        <f t="shared" si="20"/>
        <v>2572000</v>
      </c>
      <c r="M350" s="79">
        <v>0</v>
      </c>
      <c r="N350" s="71">
        <v>2572000</v>
      </c>
      <c r="O350" s="105">
        <f t="shared" si="21"/>
        <v>2572000</v>
      </c>
      <c r="P350" s="95"/>
      <c r="Q350" s="95"/>
      <c r="R350" s="95"/>
    </row>
    <row r="351" spans="2:18" ht="12.75">
      <c r="B351" s="88" t="s">
        <v>859</v>
      </c>
      <c r="C351" s="77" t="s">
        <v>648</v>
      </c>
      <c r="D351" s="78" t="s">
        <v>638</v>
      </c>
      <c r="E351" s="78" t="s">
        <v>720</v>
      </c>
      <c r="F351" s="77"/>
      <c r="G351" s="103">
        <f>G352</f>
        <v>500000</v>
      </c>
      <c r="H351" s="103">
        <f>H352</f>
        <v>500000</v>
      </c>
      <c r="I351" s="104">
        <f t="shared" si="22"/>
        <v>1000000</v>
      </c>
      <c r="J351" s="79">
        <f>J352</f>
        <v>500000</v>
      </c>
      <c r="K351" s="79">
        <f>K352</f>
        <v>0</v>
      </c>
      <c r="L351" s="105">
        <f t="shared" si="20"/>
        <v>500000</v>
      </c>
      <c r="M351" s="79">
        <f>M352</f>
        <v>0</v>
      </c>
      <c r="N351" s="79">
        <f>N352</f>
        <v>500000</v>
      </c>
      <c r="O351" s="105">
        <f t="shared" si="21"/>
        <v>500000</v>
      </c>
      <c r="P351" s="95"/>
      <c r="Q351" s="95"/>
      <c r="R351" s="95"/>
    </row>
    <row r="352" spans="2:18" ht="24">
      <c r="B352" s="88" t="s">
        <v>767</v>
      </c>
      <c r="C352" s="77" t="s">
        <v>648</v>
      </c>
      <c r="D352" s="78" t="s">
        <v>638</v>
      </c>
      <c r="E352" s="78" t="s">
        <v>720</v>
      </c>
      <c r="F352" s="77">
        <v>600</v>
      </c>
      <c r="G352" s="103">
        <v>500000</v>
      </c>
      <c r="H352" s="104">
        <v>500000</v>
      </c>
      <c r="I352" s="104">
        <f t="shared" si="22"/>
        <v>1000000</v>
      </c>
      <c r="J352" s="79">
        <v>500000</v>
      </c>
      <c r="K352" s="71"/>
      <c r="L352" s="105">
        <f t="shared" si="20"/>
        <v>500000</v>
      </c>
      <c r="M352" s="79">
        <v>0</v>
      </c>
      <c r="N352" s="71">
        <v>500000</v>
      </c>
      <c r="O352" s="105">
        <f t="shared" si="21"/>
        <v>500000</v>
      </c>
      <c r="P352" s="95"/>
      <c r="Q352" s="95"/>
      <c r="R352" s="95"/>
    </row>
    <row r="353" spans="2:18" s="64" customFormat="1" ht="24">
      <c r="B353" s="88" t="s">
        <v>861</v>
      </c>
      <c r="C353" s="69" t="s">
        <v>648</v>
      </c>
      <c r="D353" s="70" t="s">
        <v>638</v>
      </c>
      <c r="E353" s="70" t="s">
        <v>752</v>
      </c>
      <c r="F353" s="69"/>
      <c r="G353" s="104">
        <f>G354</f>
        <v>0</v>
      </c>
      <c r="H353" s="104">
        <f>H354</f>
        <v>0</v>
      </c>
      <c r="I353" s="104">
        <f t="shared" si="22"/>
        <v>0</v>
      </c>
      <c r="J353" s="71">
        <f>J354</f>
        <v>0</v>
      </c>
      <c r="K353" s="71">
        <f>K354</f>
        <v>0</v>
      </c>
      <c r="L353" s="105">
        <f t="shared" si="20"/>
        <v>0</v>
      </c>
      <c r="M353" s="71">
        <f>M354</f>
        <v>0</v>
      </c>
      <c r="N353" s="71">
        <f>N354</f>
        <v>0</v>
      </c>
      <c r="O353" s="105">
        <f t="shared" si="21"/>
        <v>0</v>
      </c>
      <c r="P353" s="95"/>
      <c r="Q353" s="95"/>
      <c r="R353" s="95"/>
    </row>
    <row r="354" spans="2:18" s="64" customFormat="1" ht="24">
      <c r="B354" s="88" t="s">
        <v>863</v>
      </c>
      <c r="C354" s="69" t="s">
        <v>648</v>
      </c>
      <c r="D354" s="70" t="s">
        <v>638</v>
      </c>
      <c r="E354" s="70" t="s">
        <v>707</v>
      </c>
      <c r="F354" s="69"/>
      <c r="G354" s="104">
        <f>G355</f>
        <v>0</v>
      </c>
      <c r="H354" s="104">
        <f>H355</f>
        <v>0</v>
      </c>
      <c r="I354" s="104">
        <f t="shared" si="22"/>
        <v>0</v>
      </c>
      <c r="J354" s="71">
        <f>J355</f>
        <v>0</v>
      </c>
      <c r="K354" s="71">
        <f>K355</f>
        <v>0</v>
      </c>
      <c r="L354" s="105">
        <f t="shared" si="20"/>
        <v>0</v>
      </c>
      <c r="M354" s="71">
        <f>M355</f>
        <v>0</v>
      </c>
      <c r="N354" s="71">
        <f>N355</f>
        <v>0</v>
      </c>
      <c r="O354" s="105">
        <f t="shared" si="21"/>
        <v>0</v>
      </c>
      <c r="P354" s="95"/>
      <c r="Q354" s="95"/>
      <c r="R354" s="95"/>
    </row>
    <row r="355" spans="2:18" s="64" customFormat="1" ht="24">
      <c r="B355" s="88" t="s">
        <v>767</v>
      </c>
      <c r="C355" s="69" t="s">
        <v>648</v>
      </c>
      <c r="D355" s="70" t="s">
        <v>638</v>
      </c>
      <c r="E355" s="70" t="s">
        <v>707</v>
      </c>
      <c r="F355" s="69">
        <v>600</v>
      </c>
      <c r="G355" s="104">
        <v>0</v>
      </c>
      <c r="H355" s="104"/>
      <c r="I355" s="104">
        <f t="shared" si="22"/>
        <v>0</v>
      </c>
      <c r="J355" s="71">
        <v>0</v>
      </c>
      <c r="K355" s="71"/>
      <c r="L355" s="105">
        <f t="shared" si="20"/>
        <v>0</v>
      </c>
      <c r="M355" s="71">
        <v>0</v>
      </c>
      <c r="N355" s="71"/>
      <c r="O355" s="105">
        <f t="shared" si="21"/>
        <v>0</v>
      </c>
      <c r="P355" s="95"/>
      <c r="Q355" s="95"/>
      <c r="R355" s="95"/>
    </row>
    <row r="356" spans="2:18" s="64" customFormat="1" ht="36">
      <c r="B356" s="88" t="s">
        <v>866</v>
      </c>
      <c r="C356" s="69" t="s">
        <v>648</v>
      </c>
      <c r="D356" s="70" t="s">
        <v>638</v>
      </c>
      <c r="E356" s="70" t="s">
        <v>736</v>
      </c>
      <c r="F356" s="69"/>
      <c r="G356" s="104">
        <f>G359+G357</f>
        <v>6704632.23</v>
      </c>
      <c r="H356" s="104">
        <f>H359+H357</f>
        <v>-6454532.23</v>
      </c>
      <c r="I356" s="104">
        <f t="shared" si="22"/>
        <v>250100</v>
      </c>
      <c r="J356" s="71">
        <f>J359+J357</f>
        <v>0</v>
      </c>
      <c r="K356" s="71">
        <f>K359+K357</f>
        <v>0</v>
      </c>
      <c r="L356" s="71">
        <f t="shared" si="20"/>
        <v>0</v>
      </c>
      <c r="M356" s="71">
        <f>M359+M357</f>
        <v>0</v>
      </c>
      <c r="N356" s="71">
        <f>N359+N357</f>
        <v>0</v>
      </c>
      <c r="O356" s="71">
        <f t="shared" si="21"/>
        <v>0</v>
      </c>
      <c r="P356" s="95"/>
      <c r="Q356" s="95"/>
      <c r="R356" s="95"/>
    </row>
    <row r="357" spans="2:18" s="64" customFormat="1" ht="12.75">
      <c r="B357" s="88" t="s">
        <v>868</v>
      </c>
      <c r="C357" s="69" t="s">
        <v>648</v>
      </c>
      <c r="D357" s="70" t="s">
        <v>638</v>
      </c>
      <c r="E357" s="70" t="s">
        <v>806</v>
      </c>
      <c r="F357" s="69"/>
      <c r="G357" s="104">
        <f>G358</f>
        <v>704632.23</v>
      </c>
      <c r="H357" s="104">
        <f>H358</f>
        <v>-704632.23</v>
      </c>
      <c r="I357" s="104">
        <f t="shared" si="22"/>
        <v>0</v>
      </c>
      <c r="J357" s="71">
        <f>J358</f>
        <v>0</v>
      </c>
      <c r="K357" s="71">
        <f>K358</f>
        <v>0</v>
      </c>
      <c r="L357" s="105">
        <f t="shared" si="20"/>
        <v>0</v>
      </c>
      <c r="M357" s="71">
        <f>M358</f>
        <v>0</v>
      </c>
      <c r="N357" s="71">
        <f>N358</f>
        <v>0</v>
      </c>
      <c r="O357" s="105">
        <f t="shared" si="21"/>
        <v>0</v>
      </c>
      <c r="P357" s="95"/>
      <c r="Q357" s="95"/>
      <c r="R357" s="95"/>
    </row>
    <row r="358" spans="2:18" s="64" customFormat="1" ht="24">
      <c r="B358" s="88" t="s">
        <v>766</v>
      </c>
      <c r="C358" s="69" t="s">
        <v>648</v>
      </c>
      <c r="D358" s="70" t="s">
        <v>638</v>
      </c>
      <c r="E358" s="70" t="s">
        <v>806</v>
      </c>
      <c r="F358" s="69" t="s">
        <v>971</v>
      </c>
      <c r="G358" s="104">
        <v>704632.23</v>
      </c>
      <c r="H358" s="104">
        <v>-704632.23</v>
      </c>
      <c r="I358" s="104">
        <f t="shared" si="22"/>
        <v>0</v>
      </c>
      <c r="J358" s="71">
        <f>J361</f>
        <v>0</v>
      </c>
      <c r="K358" s="71"/>
      <c r="L358" s="105">
        <f t="shared" si="20"/>
        <v>0</v>
      </c>
      <c r="M358" s="71">
        <v>0</v>
      </c>
      <c r="N358" s="71"/>
      <c r="O358" s="105">
        <f t="shared" si="21"/>
        <v>0</v>
      </c>
      <c r="P358" s="95"/>
      <c r="Q358" s="95"/>
      <c r="R358" s="95"/>
    </row>
    <row r="359" spans="2:18" s="64" customFormat="1" ht="24">
      <c r="B359" s="88" t="s">
        <v>981</v>
      </c>
      <c r="C359" s="69" t="s">
        <v>648</v>
      </c>
      <c r="D359" s="70" t="s">
        <v>638</v>
      </c>
      <c r="E359" s="70" t="s">
        <v>978</v>
      </c>
      <c r="F359" s="69"/>
      <c r="G359" s="104">
        <f>G360</f>
        <v>6000000</v>
      </c>
      <c r="H359" s="104">
        <f>H360</f>
        <v>-5749900</v>
      </c>
      <c r="I359" s="104">
        <f t="shared" si="22"/>
        <v>250100</v>
      </c>
      <c r="J359" s="71">
        <f>J360</f>
        <v>0</v>
      </c>
      <c r="K359" s="71">
        <f>K360</f>
        <v>0</v>
      </c>
      <c r="L359" s="105">
        <f t="shared" si="20"/>
        <v>0</v>
      </c>
      <c r="M359" s="71">
        <f>M360</f>
        <v>0</v>
      </c>
      <c r="N359" s="71">
        <f>N360</f>
        <v>0</v>
      </c>
      <c r="O359" s="105">
        <f t="shared" si="21"/>
        <v>0</v>
      </c>
      <c r="P359" s="95"/>
      <c r="Q359" s="95"/>
      <c r="R359" s="95"/>
    </row>
    <row r="360" spans="2:18" s="64" customFormat="1" ht="24">
      <c r="B360" s="88" t="s">
        <v>767</v>
      </c>
      <c r="C360" s="69" t="s">
        <v>648</v>
      </c>
      <c r="D360" s="70" t="s">
        <v>638</v>
      </c>
      <c r="E360" s="70" t="s">
        <v>978</v>
      </c>
      <c r="F360" s="69" t="s">
        <v>973</v>
      </c>
      <c r="G360" s="104">
        <v>6000000</v>
      </c>
      <c r="H360" s="104">
        <f>-6000000+250100</f>
        <v>-5749900</v>
      </c>
      <c r="I360" s="104">
        <f t="shared" si="22"/>
        <v>250100</v>
      </c>
      <c r="J360" s="71">
        <v>0</v>
      </c>
      <c r="K360" s="71"/>
      <c r="L360" s="105">
        <f t="shared" si="20"/>
        <v>0</v>
      </c>
      <c r="M360" s="71">
        <v>0</v>
      </c>
      <c r="N360" s="71"/>
      <c r="O360" s="105">
        <f t="shared" si="21"/>
        <v>0</v>
      </c>
      <c r="P360" s="95"/>
      <c r="Q360" s="95"/>
      <c r="R360" s="95"/>
    </row>
    <row r="361" spans="2:18" s="64" customFormat="1" ht="24">
      <c r="B361" s="88" t="s">
        <v>1020</v>
      </c>
      <c r="C361" s="69" t="s">
        <v>648</v>
      </c>
      <c r="D361" s="70" t="s">
        <v>638</v>
      </c>
      <c r="E361" s="70" t="s">
        <v>1009</v>
      </c>
      <c r="F361" s="69"/>
      <c r="G361" s="104">
        <f>G362</f>
        <v>0</v>
      </c>
      <c r="H361" s="104">
        <f>H362</f>
        <v>0</v>
      </c>
      <c r="I361" s="104">
        <f>G361+H361</f>
        <v>0</v>
      </c>
      <c r="J361" s="71">
        <f>J362</f>
        <v>0</v>
      </c>
      <c r="K361" s="71">
        <f>K362</f>
        <v>0</v>
      </c>
      <c r="L361" s="71">
        <f>J361+K361</f>
        <v>0</v>
      </c>
      <c r="M361" s="71">
        <f>M362</f>
        <v>0</v>
      </c>
      <c r="N361" s="71">
        <f>N362</f>
        <v>0</v>
      </c>
      <c r="O361" s="71">
        <f>M361+N361</f>
        <v>0</v>
      </c>
      <c r="P361" s="95"/>
      <c r="Q361" s="95"/>
      <c r="R361" s="95"/>
    </row>
    <row r="362" spans="2:18" s="64" customFormat="1" ht="24">
      <c r="B362" s="88" t="s">
        <v>766</v>
      </c>
      <c r="C362" s="69" t="s">
        <v>648</v>
      </c>
      <c r="D362" s="70" t="s">
        <v>638</v>
      </c>
      <c r="E362" s="70" t="s">
        <v>1009</v>
      </c>
      <c r="F362" s="69" t="s">
        <v>971</v>
      </c>
      <c r="G362" s="104">
        <v>0</v>
      </c>
      <c r="H362" s="104"/>
      <c r="I362" s="104">
        <f>G362+H362</f>
        <v>0</v>
      </c>
      <c r="J362" s="71">
        <v>0</v>
      </c>
      <c r="K362" s="71"/>
      <c r="L362" s="71">
        <f>J362+K362</f>
        <v>0</v>
      </c>
      <c r="M362" s="71">
        <v>0</v>
      </c>
      <c r="N362" s="71"/>
      <c r="O362" s="71">
        <f>M362+N362</f>
        <v>0</v>
      </c>
      <c r="P362" s="95"/>
      <c r="Q362" s="95"/>
      <c r="R362" s="95"/>
    </row>
    <row r="363" spans="2:18" s="64" customFormat="1" ht="24">
      <c r="B363" s="88" t="s">
        <v>869</v>
      </c>
      <c r="C363" s="69" t="s">
        <v>648</v>
      </c>
      <c r="D363" s="70" t="s">
        <v>638</v>
      </c>
      <c r="E363" s="70" t="s">
        <v>692</v>
      </c>
      <c r="F363" s="69"/>
      <c r="G363" s="104">
        <f>G364</f>
        <v>0</v>
      </c>
      <c r="H363" s="104">
        <f>H364</f>
        <v>0</v>
      </c>
      <c r="I363" s="104">
        <f>G363+H363</f>
        <v>0</v>
      </c>
      <c r="J363" s="71">
        <f>J364</f>
        <v>0</v>
      </c>
      <c r="K363" s="71">
        <f>K364</f>
        <v>0</v>
      </c>
      <c r="L363" s="71">
        <f>J363+K363</f>
        <v>0</v>
      </c>
      <c r="M363" s="71">
        <f>M364</f>
        <v>0</v>
      </c>
      <c r="N363" s="71">
        <f>N364</f>
        <v>0</v>
      </c>
      <c r="O363" s="71">
        <f>M363+N363</f>
        <v>0</v>
      </c>
      <c r="P363" s="95"/>
      <c r="Q363" s="95"/>
      <c r="R363" s="95"/>
    </row>
    <row r="364" spans="2:18" s="64" customFormat="1" ht="24">
      <c r="B364" s="88" t="s">
        <v>772</v>
      </c>
      <c r="C364" s="69" t="s">
        <v>648</v>
      </c>
      <c r="D364" s="70" t="s">
        <v>638</v>
      </c>
      <c r="E364" s="70" t="s">
        <v>692</v>
      </c>
      <c r="F364" s="69">
        <v>400</v>
      </c>
      <c r="G364" s="104">
        <v>0</v>
      </c>
      <c r="H364" s="104"/>
      <c r="I364" s="104">
        <f>G364+H364</f>
        <v>0</v>
      </c>
      <c r="J364" s="71">
        <v>0</v>
      </c>
      <c r="K364" s="71"/>
      <c r="L364" s="71">
        <f>J364+K364</f>
        <v>0</v>
      </c>
      <c r="M364" s="71">
        <v>0</v>
      </c>
      <c r="N364" s="71"/>
      <c r="O364" s="71">
        <f>M364+N364</f>
        <v>0</v>
      </c>
      <c r="P364" s="95"/>
      <c r="Q364" s="95"/>
      <c r="R364" s="95"/>
    </row>
    <row r="365" spans="2:18" ht="24">
      <c r="B365" s="88" t="s">
        <v>870</v>
      </c>
      <c r="C365" s="77" t="s">
        <v>648</v>
      </c>
      <c r="D365" s="78" t="s">
        <v>638</v>
      </c>
      <c r="E365" s="78" t="s">
        <v>746</v>
      </c>
      <c r="F365" s="77"/>
      <c r="G365" s="104">
        <f>G366+G368</f>
        <v>0</v>
      </c>
      <c r="H365" s="104">
        <f>H366+H368</f>
        <v>0</v>
      </c>
      <c r="I365" s="104">
        <f t="shared" si="22"/>
        <v>0</v>
      </c>
      <c r="J365" s="71">
        <f>J366+J368</f>
        <v>0</v>
      </c>
      <c r="K365" s="71">
        <f>K366+K368</f>
        <v>0</v>
      </c>
      <c r="L365" s="71">
        <f t="shared" si="20"/>
        <v>0</v>
      </c>
      <c r="M365" s="71">
        <f>M366+M368</f>
        <v>0</v>
      </c>
      <c r="N365" s="71">
        <f>N366+N368</f>
        <v>0</v>
      </c>
      <c r="O365" s="71">
        <f t="shared" si="21"/>
        <v>0</v>
      </c>
      <c r="P365" s="95"/>
      <c r="Q365" s="95"/>
      <c r="R365" s="95"/>
    </row>
    <row r="366" spans="2:18" ht="24">
      <c r="B366" s="88" t="s">
        <v>874</v>
      </c>
      <c r="C366" s="77" t="s">
        <v>648</v>
      </c>
      <c r="D366" s="78" t="s">
        <v>638</v>
      </c>
      <c r="E366" s="78" t="s">
        <v>721</v>
      </c>
      <c r="F366" s="77"/>
      <c r="G366" s="103">
        <f>G367</f>
        <v>0</v>
      </c>
      <c r="H366" s="103">
        <f>H367</f>
        <v>0</v>
      </c>
      <c r="I366" s="104">
        <f t="shared" si="22"/>
        <v>0</v>
      </c>
      <c r="J366" s="79">
        <f>J367</f>
        <v>0</v>
      </c>
      <c r="K366" s="79">
        <f>K367</f>
        <v>0</v>
      </c>
      <c r="L366" s="71">
        <f t="shared" si="20"/>
        <v>0</v>
      </c>
      <c r="M366" s="79">
        <f>M367</f>
        <v>0</v>
      </c>
      <c r="N366" s="79">
        <f>N367</f>
        <v>0</v>
      </c>
      <c r="O366" s="71">
        <f t="shared" si="21"/>
        <v>0</v>
      </c>
      <c r="P366" s="95"/>
      <c r="Q366" s="95"/>
      <c r="R366" s="95"/>
    </row>
    <row r="367" spans="2:18" ht="24">
      <c r="B367" s="88" t="s">
        <v>767</v>
      </c>
      <c r="C367" s="77" t="s">
        <v>648</v>
      </c>
      <c r="D367" s="78" t="s">
        <v>638</v>
      </c>
      <c r="E367" s="78" t="s">
        <v>721</v>
      </c>
      <c r="F367" s="77">
        <v>600</v>
      </c>
      <c r="G367" s="103">
        <v>0</v>
      </c>
      <c r="H367" s="104"/>
      <c r="I367" s="104">
        <f t="shared" si="22"/>
        <v>0</v>
      </c>
      <c r="J367" s="79">
        <v>0</v>
      </c>
      <c r="K367" s="71"/>
      <c r="L367" s="71">
        <f t="shared" si="20"/>
        <v>0</v>
      </c>
      <c r="M367" s="79">
        <v>0</v>
      </c>
      <c r="N367" s="71"/>
      <c r="O367" s="71">
        <f t="shared" si="21"/>
        <v>0</v>
      </c>
      <c r="P367" s="95"/>
      <c r="Q367" s="95"/>
      <c r="R367" s="95"/>
    </row>
    <row r="368" spans="2:18" ht="24">
      <c r="B368" s="88" t="s">
        <v>875</v>
      </c>
      <c r="C368" s="77" t="s">
        <v>648</v>
      </c>
      <c r="D368" s="78" t="s">
        <v>638</v>
      </c>
      <c r="E368" s="78" t="s">
        <v>693</v>
      </c>
      <c r="F368" s="77"/>
      <c r="G368" s="103">
        <f>G369</f>
        <v>0</v>
      </c>
      <c r="H368" s="103">
        <f>H369</f>
        <v>0</v>
      </c>
      <c r="I368" s="104">
        <f t="shared" si="22"/>
        <v>0</v>
      </c>
      <c r="J368" s="79">
        <f>J369</f>
        <v>0</v>
      </c>
      <c r="K368" s="79">
        <f>K369</f>
        <v>0</v>
      </c>
      <c r="L368" s="71">
        <f t="shared" si="20"/>
        <v>0</v>
      </c>
      <c r="M368" s="79">
        <f>M369</f>
        <v>0</v>
      </c>
      <c r="N368" s="79">
        <f>N369</f>
        <v>0</v>
      </c>
      <c r="O368" s="71">
        <f t="shared" si="21"/>
        <v>0</v>
      </c>
      <c r="P368" s="95"/>
      <c r="Q368" s="95"/>
      <c r="R368" s="95"/>
    </row>
    <row r="369" spans="2:18" ht="24">
      <c r="B369" s="88" t="s">
        <v>767</v>
      </c>
      <c r="C369" s="77" t="s">
        <v>648</v>
      </c>
      <c r="D369" s="78" t="s">
        <v>638</v>
      </c>
      <c r="E369" s="78" t="s">
        <v>693</v>
      </c>
      <c r="F369" s="77">
        <v>600</v>
      </c>
      <c r="G369" s="103">
        <v>0</v>
      </c>
      <c r="H369" s="104"/>
      <c r="I369" s="104">
        <f t="shared" si="22"/>
        <v>0</v>
      </c>
      <c r="J369" s="79">
        <v>0</v>
      </c>
      <c r="K369" s="71"/>
      <c r="L369" s="71">
        <f t="shared" si="20"/>
        <v>0</v>
      </c>
      <c r="M369" s="79">
        <v>0</v>
      </c>
      <c r="N369" s="71"/>
      <c r="O369" s="71">
        <f t="shared" si="21"/>
        <v>0</v>
      </c>
      <c r="P369" s="95"/>
      <c r="Q369" s="95"/>
      <c r="R369" s="95"/>
    </row>
    <row r="370" spans="2:18" s="64" customFormat="1" ht="36">
      <c r="B370" s="88" t="s">
        <v>876</v>
      </c>
      <c r="C370" s="69" t="s">
        <v>648</v>
      </c>
      <c r="D370" s="70" t="s">
        <v>638</v>
      </c>
      <c r="E370" s="70" t="s">
        <v>760</v>
      </c>
      <c r="F370" s="69"/>
      <c r="G370" s="104">
        <f>G371+G373</f>
        <v>0</v>
      </c>
      <c r="H370" s="104">
        <f>H371+H373</f>
        <v>0</v>
      </c>
      <c r="I370" s="104">
        <f t="shared" si="22"/>
        <v>0</v>
      </c>
      <c r="J370" s="71">
        <f>J371+J373</f>
        <v>0</v>
      </c>
      <c r="K370" s="71">
        <f>K371+K373</f>
        <v>0</v>
      </c>
      <c r="L370" s="71">
        <f t="shared" si="20"/>
        <v>0</v>
      </c>
      <c r="M370" s="71">
        <f>M371+M373</f>
        <v>0</v>
      </c>
      <c r="N370" s="71">
        <f>N371+N373</f>
        <v>0</v>
      </c>
      <c r="O370" s="71">
        <f t="shared" si="21"/>
        <v>0</v>
      </c>
      <c r="P370" s="95"/>
      <c r="Q370" s="95"/>
      <c r="R370" s="95"/>
    </row>
    <row r="371" spans="2:18" s="64" customFormat="1" ht="12.75">
      <c r="B371" s="88" t="s">
        <v>877</v>
      </c>
      <c r="C371" s="69" t="s">
        <v>648</v>
      </c>
      <c r="D371" s="70" t="s">
        <v>638</v>
      </c>
      <c r="E371" s="70" t="s">
        <v>722</v>
      </c>
      <c r="F371" s="69"/>
      <c r="G371" s="104">
        <f>G372</f>
        <v>0</v>
      </c>
      <c r="H371" s="104">
        <f>H372</f>
        <v>0</v>
      </c>
      <c r="I371" s="104">
        <f t="shared" si="22"/>
        <v>0</v>
      </c>
      <c r="J371" s="71">
        <f>J372</f>
        <v>0</v>
      </c>
      <c r="K371" s="71">
        <f>K372</f>
        <v>0</v>
      </c>
      <c r="L371" s="71">
        <f t="shared" si="20"/>
        <v>0</v>
      </c>
      <c r="M371" s="71">
        <f>M372</f>
        <v>0</v>
      </c>
      <c r="N371" s="71">
        <f>N372</f>
        <v>0</v>
      </c>
      <c r="O371" s="71">
        <f t="shared" si="21"/>
        <v>0</v>
      </c>
      <c r="P371" s="95"/>
      <c r="Q371" s="95"/>
      <c r="R371" s="95"/>
    </row>
    <row r="372" spans="2:18" s="64" customFormat="1" ht="24">
      <c r="B372" s="88" t="s">
        <v>767</v>
      </c>
      <c r="C372" s="69" t="s">
        <v>648</v>
      </c>
      <c r="D372" s="70" t="s">
        <v>638</v>
      </c>
      <c r="E372" s="70" t="s">
        <v>722</v>
      </c>
      <c r="F372" s="69">
        <v>600</v>
      </c>
      <c r="G372" s="104">
        <v>0</v>
      </c>
      <c r="H372" s="104"/>
      <c r="I372" s="104">
        <f t="shared" si="22"/>
        <v>0</v>
      </c>
      <c r="J372" s="71">
        <v>0</v>
      </c>
      <c r="K372" s="71"/>
      <c r="L372" s="71">
        <f t="shared" si="20"/>
        <v>0</v>
      </c>
      <c r="M372" s="71">
        <v>0</v>
      </c>
      <c r="N372" s="71"/>
      <c r="O372" s="71">
        <f t="shared" si="21"/>
        <v>0</v>
      </c>
      <c r="P372" s="95"/>
      <c r="Q372" s="95"/>
      <c r="R372" s="95"/>
    </row>
    <row r="373" spans="2:18" s="64" customFormat="1" ht="24">
      <c r="B373" s="88" t="s">
        <v>991</v>
      </c>
      <c r="C373" s="69" t="s">
        <v>648</v>
      </c>
      <c r="D373" s="70" t="s">
        <v>638</v>
      </c>
      <c r="E373" s="70" t="s">
        <v>985</v>
      </c>
      <c r="F373" s="69"/>
      <c r="G373" s="104">
        <f>G374</f>
        <v>0</v>
      </c>
      <c r="H373" s="104">
        <f>H374</f>
        <v>0</v>
      </c>
      <c r="I373" s="104">
        <f t="shared" si="22"/>
        <v>0</v>
      </c>
      <c r="J373" s="71">
        <f>J374</f>
        <v>0</v>
      </c>
      <c r="K373" s="71">
        <f>K374</f>
        <v>0</v>
      </c>
      <c r="L373" s="71">
        <f t="shared" si="20"/>
        <v>0</v>
      </c>
      <c r="M373" s="71">
        <f>M374</f>
        <v>0</v>
      </c>
      <c r="N373" s="71">
        <f>N374</f>
        <v>0</v>
      </c>
      <c r="O373" s="71">
        <f t="shared" si="21"/>
        <v>0</v>
      </c>
      <c r="P373" s="95"/>
      <c r="Q373" s="95"/>
      <c r="R373" s="95"/>
    </row>
    <row r="374" spans="2:18" s="64" customFormat="1" ht="24">
      <c r="B374" s="88" t="s">
        <v>767</v>
      </c>
      <c r="C374" s="69" t="s">
        <v>648</v>
      </c>
      <c r="D374" s="70" t="s">
        <v>638</v>
      </c>
      <c r="E374" s="70" t="s">
        <v>985</v>
      </c>
      <c r="F374" s="69" t="s">
        <v>973</v>
      </c>
      <c r="G374" s="104">
        <v>0</v>
      </c>
      <c r="H374" s="104"/>
      <c r="I374" s="104">
        <f t="shared" si="22"/>
        <v>0</v>
      </c>
      <c r="J374" s="71">
        <v>0</v>
      </c>
      <c r="K374" s="71"/>
      <c r="L374" s="71">
        <f t="shared" si="20"/>
        <v>0</v>
      </c>
      <c r="M374" s="71">
        <v>0</v>
      </c>
      <c r="N374" s="71"/>
      <c r="O374" s="71">
        <f t="shared" si="21"/>
        <v>0</v>
      </c>
      <c r="P374" s="95"/>
      <c r="Q374" s="95"/>
      <c r="R374" s="95"/>
    </row>
    <row r="375" spans="2:18" s="64" customFormat="1" ht="24">
      <c r="B375" s="88" t="s">
        <v>887</v>
      </c>
      <c r="C375" s="69" t="s">
        <v>648</v>
      </c>
      <c r="D375" s="70" t="s">
        <v>638</v>
      </c>
      <c r="E375" s="70" t="s">
        <v>737</v>
      </c>
      <c r="F375" s="69"/>
      <c r="G375" s="104">
        <f>G376</f>
        <v>0</v>
      </c>
      <c r="H375" s="104">
        <f>H376</f>
        <v>0</v>
      </c>
      <c r="I375" s="104">
        <f t="shared" si="22"/>
        <v>0</v>
      </c>
      <c r="J375" s="71">
        <f>J376</f>
        <v>0</v>
      </c>
      <c r="K375" s="71">
        <f>K376</f>
        <v>0</v>
      </c>
      <c r="L375" s="71">
        <f t="shared" si="20"/>
        <v>0</v>
      </c>
      <c r="M375" s="71">
        <f>M376</f>
        <v>0</v>
      </c>
      <c r="N375" s="71">
        <f>N376</f>
        <v>0</v>
      </c>
      <c r="O375" s="71">
        <f t="shared" si="21"/>
        <v>0</v>
      </c>
      <c r="P375" s="95"/>
      <c r="Q375" s="95"/>
      <c r="R375" s="95"/>
    </row>
    <row r="376" spans="2:18" s="64" customFormat="1" ht="12.75">
      <c r="B376" s="88" t="s">
        <v>891</v>
      </c>
      <c r="C376" s="69" t="s">
        <v>648</v>
      </c>
      <c r="D376" s="70" t="s">
        <v>638</v>
      </c>
      <c r="E376" s="70" t="s">
        <v>675</v>
      </c>
      <c r="F376" s="69"/>
      <c r="G376" s="104">
        <f>G377</f>
        <v>0</v>
      </c>
      <c r="H376" s="104">
        <f>H377</f>
        <v>0</v>
      </c>
      <c r="I376" s="104">
        <f t="shared" si="22"/>
        <v>0</v>
      </c>
      <c r="J376" s="71">
        <f>J377</f>
        <v>0</v>
      </c>
      <c r="K376" s="71">
        <f>K377</f>
        <v>0</v>
      </c>
      <c r="L376" s="71">
        <f t="shared" si="20"/>
        <v>0</v>
      </c>
      <c r="M376" s="71">
        <f>M377</f>
        <v>0</v>
      </c>
      <c r="N376" s="71">
        <f>N377</f>
        <v>0</v>
      </c>
      <c r="O376" s="71">
        <f t="shared" si="21"/>
        <v>0</v>
      </c>
      <c r="P376" s="95"/>
      <c r="Q376" s="95"/>
      <c r="R376" s="95"/>
    </row>
    <row r="377" spans="2:18" s="64" customFormat="1" ht="24">
      <c r="B377" s="88" t="s">
        <v>767</v>
      </c>
      <c r="C377" s="69" t="s">
        <v>648</v>
      </c>
      <c r="D377" s="70" t="s">
        <v>638</v>
      </c>
      <c r="E377" s="70" t="s">
        <v>675</v>
      </c>
      <c r="F377" s="69" t="s">
        <v>973</v>
      </c>
      <c r="G377" s="104">
        <v>0</v>
      </c>
      <c r="H377" s="104"/>
      <c r="I377" s="104">
        <f t="shared" si="22"/>
        <v>0</v>
      </c>
      <c r="J377" s="71">
        <v>0</v>
      </c>
      <c r="K377" s="71"/>
      <c r="L377" s="71">
        <f t="shared" si="20"/>
        <v>0</v>
      </c>
      <c r="M377" s="71">
        <v>0</v>
      </c>
      <c r="N377" s="71"/>
      <c r="O377" s="71">
        <f t="shared" si="21"/>
        <v>0</v>
      </c>
      <c r="P377" s="95"/>
      <c r="Q377" s="95"/>
      <c r="R377" s="95"/>
    </row>
    <row r="378" spans="2:18" s="64" customFormat="1" ht="24">
      <c r="B378" s="88" t="s">
        <v>989</v>
      </c>
      <c r="C378" s="69" t="s">
        <v>648</v>
      </c>
      <c r="D378" s="70" t="s">
        <v>638</v>
      </c>
      <c r="E378" s="70" t="s">
        <v>988</v>
      </c>
      <c r="F378" s="69"/>
      <c r="G378" s="104">
        <f>G379</f>
        <v>0</v>
      </c>
      <c r="H378" s="104">
        <f>H379</f>
        <v>0</v>
      </c>
      <c r="I378" s="104">
        <f t="shared" si="22"/>
        <v>0</v>
      </c>
      <c r="J378" s="71">
        <f>J379</f>
        <v>0</v>
      </c>
      <c r="K378" s="71">
        <f>K379</f>
        <v>0</v>
      </c>
      <c r="L378" s="71">
        <f t="shared" si="20"/>
        <v>0</v>
      </c>
      <c r="M378" s="71">
        <f>M379</f>
        <v>0</v>
      </c>
      <c r="N378" s="71">
        <f>N379</f>
        <v>0</v>
      </c>
      <c r="O378" s="71">
        <f t="shared" si="21"/>
        <v>0</v>
      </c>
      <c r="P378" s="95"/>
      <c r="Q378" s="95"/>
      <c r="R378" s="95"/>
    </row>
    <row r="379" spans="2:18" s="64" customFormat="1" ht="24">
      <c r="B379" s="88" t="s">
        <v>990</v>
      </c>
      <c r="C379" s="69" t="s">
        <v>648</v>
      </c>
      <c r="D379" s="70" t="s">
        <v>638</v>
      </c>
      <c r="E379" s="70" t="s">
        <v>987</v>
      </c>
      <c r="F379" s="69"/>
      <c r="G379" s="104">
        <f>G380</f>
        <v>0</v>
      </c>
      <c r="H379" s="104">
        <f>H380</f>
        <v>0</v>
      </c>
      <c r="I379" s="104">
        <f t="shared" si="22"/>
        <v>0</v>
      </c>
      <c r="J379" s="71">
        <f>J380</f>
        <v>0</v>
      </c>
      <c r="K379" s="71">
        <f>K380</f>
        <v>0</v>
      </c>
      <c r="L379" s="71">
        <f t="shared" si="20"/>
        <v>0</v>
      </c>
      <c r="M379" s="71">
        <f>M380</f>
        <v>0</v>
      </c>
      <c r="N379" s="71">
        <f>N380</f>
        <v>0</v>
      </c>
      <c r="O379" s="71">
        <f t="shared" si="21"/>
        <v>0</v>
      </c>
      <c r="P379" s="95"/>
      <c r="Q379" s="95"/>
      <c r="R379" s="95"/>
    </row>
    <row r="380" spans="2:18" s="64" customFormat="1" ht="24">
      <c r="B380" s="88" t="s">
        <v>767</v>
      </c>
      <c r="C380" s="69" t="s">
        <v>648</v>
      </c>
      <c r="D380" s="70" t="s">
        <v>638</v>
      </c>
      <c r="E380" s="70" t="s">
        <v>987</v>
      </c>
      <c r="F380" s="69" t="s">
        <v>973</v>
      </c>
      <c r="G380" s="104">
        <v>0</v>
      </c>
      <c r="H380" s="104"/>
      <c r="I380" s="104">
        <f t="shared" si="22"/>
        <v>0</v>
      </c>
      <c r="J380" s="71">
        <v>0</v>
      </c>
      <c r="K380" s="71"/>
      <c r="L380" s="71">
        <f aca="true" t="shared" si="23" ref="L380:L463">J380+K380</f>
        <v>0</v>
      </c>
      <c r="M380" s="71">
        <v>0</v>
      </c>
      <c r="N380" s="71"/>
      <c r="O380" s="71">
        <f aca="true" t="shared" si="24" ref="O380:O463">M380+N380</f>
        <v>0</v>
      </c>
      <c r="P380" s="95"/>
      <c r="Q380" s="95"/>
      <c r="R380" s="95"/>
    </row>
    <row r="381" spans="2:18" s="64" customFormat="1" ht="24">
      <c r="B381" s="88" t="s">
        <v>933</v>
      </c>
      <c r="C381" s="69" t="s">
        <v>648</v>
      </c>
      <c r="D381" s="70" t="s">
        <v>638</v>
      </c>
      <c r="E381" s="70" t="s">
        <v>756</v>
      </c>
      <c r="F381" s="69"/>
      <c r="G381" s="104">
        <f>G382</f>
        <v>0</v>
      </c>
      <c r="H381" s="104">
        <f>H382</f>
        <v>0</v>
      </c>
      <c r="I381" s="104">
        <f t="shared" si="22"/>
        <v>0</v>
      </c>
      <c r="J381" s="71">
        <f>J382</f>
        <v>0</v>
      </c>
      <c r="K381" s="71">
        <f>K382</f>
        <v>0</v>
      </c>
      <c r="L381" s="71">
        <f t="shared" si="23"/>
        <v>0</v>
      </c>
      <c r="M381" s="71">
        <f>M382</f>
        <v>0</v>
      </c>
      <c r="N381" s="71">
        <f>N382</f>
        <v>0</v>
      </c>
      <c r="O381" s="71">
        <f t="shared" si="24"/>
        <v>0</v>
      </c>
      <c r="P381" s="95"/>
      <c r="Q381" s="95"/>
      <c r="R381" s="95"/>
    </row>
    <row r="382" spans="2:18" s="64" customFormat="1" ht="12.75">
      <c r="B382" s="88" t="s">
        <v>934</v>
      </c>
      <c r="C382" s="69" t="s">
        <v>648</v>
      </c>
      <c r="D382" s="70" t="s">
        <v>638</v>
      </c>
      <c r="E382" s="70" t="s">
        <v>713</v>
      </c>
      <c r="F382" s="69"/>
      <c r="G382" s="104">
        <f>G383</f>
        <v>0</v>
      </c>
      <c r="H382" s="104">
        <f>H383</f>
        <v>0</v>
      </c>
      <c r="I382" s="104">
        <f t="shared" si="22"/>
        <v>0</v>
      </c>
      <c r="J382" s="71">
        <f>J383</f>
        <v>0</v>
      </c>
      <c r="K382" s="71">
        <f>K383</f>
        <v>0</v>
      </c>
      <c r="L382" s="71">
        <f t="shared" si="23"/>
        <v>0</v>
      </c>
      <c r="M382" s="71">
        <f>M383</f>
        <v>0</v>
      </c>
      <c r="N382" s="71">
        <f>N383</f>
        <v>0</v>
      </c>
      <c r="O382" s="71">
        <f t="shared" si="24"/>
        <v>0</v>
      </c>
      <c r="P382" s="95"/>
      <c r="Q382" s="95"/>
      <c r="R382" s="95"/>
    </row>
    <row r="383" spans="2:18" s="64" customFormat="1" ht="24">
      <c r="B383" s="88" t="s">
        <v>767</v>
      </c>
      <c r="C383" s="69" t="s">
        <v>648</v>
      </c>
      <c r="D383" s="70" t="s">
        <v>638</v>
      </c>
      <c r="E383" s="70" t="s">
        <v>713</v>
      </c>
      <c r="F383" s="69">
        <v>600</v>
      </c>
      <c r="G383" s="104">
        <v>0</v>
      </c>
      <c r="H383" s="104"/>
      <c r="I383" s="104">
        <f t="shared" si="22"/>
        <v>0</v>
      </c>
      <c r="J383" s="71">
        <v>0</v>
      </c>
      <c r="K383" s="71"/>
      <c r="L383" s="71">
        <f t="shared" si="23"/>
        <v>0</v>
      </c>
      <c r="M383" s="71">
        <v>0</v>
      </c>
      <c r="N383" s="71"/>
      <c r="O383" s="71">
        <f t="shared" si="24"/>
        <v>0</v>
      </c>
      <c r="P383" s="95"/>
      <c r="Q383" s="95"/>
      <c r="R383" s="95"/>
    </row>
    <row r="384" spans="2:18" s="64" customFormat="1" ht="12.75">
      <c r="B384" s="88" t="s">
        <v>1087</v>
      </c>
      <c r="C384" s="77" t="s">
        <v>648</v>
      </c>
      <c r="D384" s="77" t="s">
        <v>639</v>
      </c>
      <c r="E384" s="77"/>
      <c r="F384" s="77"/>
      <c r="G384" s="103">
        <f>G385+G388</f>
        <v>15433225</v>
      </c>
      <c r="H384" s="103">
        <f>H385+H388</f>
        <v>460719</v>
      </c>
      <c r="I384" s="104">
        <f t="shared" si="22"/>
        <v>15893944</v>
      </c>
      <c r="J384" s="79">
        <f>J385+J388</f>
        <v>14861132</v>
      </c>
      <c r="K384" s="79">
        <f>K385+K388</f>
        <v>350128</v>
      </c>
      <c r="L384" s="71">
        <f t="shared" si="23"/>
        <v>15211260</v>
      </c>
      <c r="M384" s="79">
        <f>M385+M388</f>
        <v>0</v>
      </c>
      <c r="N384" s="79">
        <f>N385+N388</f>
        <v>15211260</v>
      </c>
      <c r="O384" s="71">
        <f t="shared" si="24"/>
        <v>15211260</v>
      </c>
      <c r="P384" s="95"/>
      <c r="Q384" s="95"/>
      <c r="R384" s="95"/>
    </row>
    <row r="385" spans="2:18" s="64" customFormat="1" ht="24">
      <c r="B385" s="88" t="s">
        <v>850</v>
      </c>
      <c r="C385" s="77" t="s">
        <v>648</v>
      </c>
      <c r="D385" s="77" t="s">
        <v>639</v>
      </c>
      <c r="E385" s="78" t="s">
        <v>758</v>
      </c>
      <c r="F385" s="77"/>
      <c r="G385" s="103">
        <f>G386</f>
        <v>4182419</v>
      </c>
      <c r="H385" s="103">
        <f>H386</f>
        <v>921171</v>
      </c>
      <c r="I385" s="104">
        <f t="shared" si="22"/>
        <v>5103590</v>
      </c>
      <c r="J385" s="79">
        <f>J386</f>
        <v>3983250</v>
      </c>
      <c r="K385" s="79">
        <f>K386</f>
        <v>665340</v>
      </c>
      <c r="L385" s="105">
        <f t="shared" si="23"/>
        <v>4648590</v>
      </c>
      <c r="M385" s="79">
        <f>M386</f>
        <v>0</v>
      </c>
      <c r="N385" s="79">
        <f>N386</f>
        <v>4648590</v>
      </c>
      <c r="O385" s="105">
        <f t="shared" si="24"/>
        <v>4648590</v>
      </c>
      <c r="P385" s="95"/>
      <c r="Q385" s="95"/>
      <c r="R385" s="95"/>
    </row>
    <row r="386" spans="2:18" s="64" customFormat="1" ht="24">
      <c r="B386" s="88" t="s">
        <v>851</v>
      </c>
      <c r="C386" s="77" t="s">
        <v>648</v>
      </c>
      <c r="D386" s="77" t="s">
        <v>639</v>
      </c>
      <c r="E386" s="78" t="s">
        <v>717</v>
      </c>
      <c r="F386" s="77"/>
      <c r="G386" s="103">
        <f>G387</f>
        <v>4182419</v>
      </c>
      <c r="H386" s="103">
        <f>H387</f>
        <v>921171</v>
      </c>
      <c r="I386" s="104">
        <f t="shared" si="22"/>
        <v>5103590</v>
      </c>
      <c r="J386" s="79">
        <f>J387</f>
        <v>3983250</v>
      </c>
      <c r="K386" s="79">
        <f>K387</f>
        <v>665340</v>
      </c>
      <c r="L386" s="105">
        <f t="shared" si="23"/>
        <v>4648590</v>
      </c>
      <c r="M386" s="79">
        <f>M387</f>
        <v>0</v>
      </c>
      <c r="N386" s="79">
        <f>N387</f>
        <v>4648590</v>
      </c>
      <c r="O386" s="105">
        <f t="shared" si="24"/>
        <v>4648590</v>
      </c>
      <c r="P386" s="95"/>
      <c r="Q386" s="95"/>
      <c r="R386" s="95"/>
    </row>
    <row r="387" spans="2:18" s="64" customFormat="1" ht="24">
      <c r="B387" s="88" t="s">
        <v>767</v>
      </c>
      <c r="C387" s="77" t="s">
        <v>648</v>
      </c>
      <c r="D387" s="77" t="s">
        <v>639</v>
      </c>
      <c r="E387" s="78" t="s">
        <v>717</v>
      </c>
      <c r="F387" s="77">
        <v>600</v>
      </c>
      <c r="G387" s="103">
        <v>4182419</v>
      </c>
      <c r="H387" s="104">
        <v>921171</v>
      </c>
      <c r="I387" s="104">
        <f t="shared" si="22"/>
        <v>5103590</v>
      </c>
      <c r="J387" s="79">
        <v>3983250</v>
      </c>
      <c r="K387" s="71">
        <v>665340</v>
      </c>
      <c r="L387" s="105">
        <f t="shared" si="23"/>
        <v>4648590</v>
      </c>
      <c r="M387" s="79">
        <v>0</v>
      </c>
      <c r="N387" s="71">
        <v>4648590</v>
      </c>
      <c r="O387" s="105">
        <f t="shared" si="24"/>
        <v>4648590</v>
      </c>
      <c r="P387" s="95"/>
      <c r="Q387" s="95"/>
      <c r="R387" s="95"/>
    </row>
    <row r="388" spans="2:18" s="64" customFormat="1" ht="24">
      <c r="B388" s="88" t="s">
        <v>1084</v>
      </c>
      <c r="C388" s="77" t="s">
        <v>648</v>
      </c>
      <c r="D388" s="77" t="s">
        <v>639</v>
      </c>
      <c r="E388" s="78" t="s">
        <v>746</v>
      </c>
      <c r="F388" s="77"/>
      <c r="G388" s="103">
        <f>G394+G396+G389</f>
        <v>11250806</v>
      </c>
      <c r="H388" s="103">
        <f>H394+H396+H389</f>
        <v>-460452</v>
      </c>
      <c r="I388" s="104">
        <f t="shared" si="22"/>
        <v>10790354</v>
      </c>
      <c r="J388" s="79">
        <f>J394+J396+J389</f>
        <v>10877882</v>
      </c>
      <c r="K388" s="79">
        <f>K394+K396+K389</f>
        <v>-315212</v>
      </c>
      <c r="L388" s="71">
        <f t="shared" si="23"/>
        <v>10562670</v>
      </c>
      <c r="M388" s="79">
        <f>M394+M396+M389</f>
        <v>0</v>
      </c>
      <c r="N388" s="79">
        <f>N394+N396+N389</f>
        <v>10562670</v>
      </c>
      <c r="O388" s="71">
        <f t="shared" si="24"/>
        <v>10562670</v>
      </c>
      <c r="P388" s="95"/>
      <c r="Q388" s="95"/>
      <c r="R388" s="95"/>
    </row>
    <row r="389" spans="2:18" s="64" customFormat="1" ht="24">
      <c r="B389" s="88" t="s">
        <v>871</v>
      </c>
      <c r="C389" s="77" t="s">
        <v>648</v>
      </c>
      <c r="D389" s="77" t="s">
        <v>639</v>
      </c>
      <c r="E389" s="78" t="s">
        <v>751</v>
      </c>
      <c r="F389" s="77"/>
      <c r="G389" s="103">
        <f>G390+G392</f>
        <v>4853753</v>
      </c>
      <c r="H389" s="103">
        <f>H390+H392</f>
        <v>360877</v>
      </c>
      <c r="I389" s="104">
        <f t="shared" si="22"/>
        <v>5214630</v>
      </c>
      <c r="J389" s="79">
        <f>J390+J392</f>
        <v>4622622</v>
      </c>
      <c r="K389" s="79">
        <f>K390+K392</f>
        <v>586008</v>
      </c>
      <c r="L389" s="105">
        <f t="shared" si="23"/>
        <v>5208630</v>
      </c>
      <c r="M389" s="79">
        <f>M390+M392</f>
        <v>0</v>
      </c>
      <c r="N389" s="79">
        <f>N390+N392</f>
        <v>5208630</v>
      </c>
      <c r="O389" s="105">
        <f t="shared" si="24"/>
        <v>5208630</v>
      </c>
      <c r="P389" s="95"/>
      <c r="Q389" s="95"/>
      <c r="R389" s="95"/>
    </row>
    <row r="390" spans="2:18" s="64" customFormat="1" ht="24">
      <c r="B390" s="88" t="s">
        <v>872</v>
      </c>
      <c r="C390" s="77" t="s">
        <v>648</v>
      </c>
      <c r="D390" s="77" t="s">
        <v>639</v>
      </c>
      <c r="E390" s="78" t="s">
        <v>705</v>
      </c>
      <c r="F390" s="77"/>
      <c r="G390" s="103">
        <f>G391</f>
        <v>3726907</v>
      </c>
      <c r="H390" s="103">
        <f>H391</f>
        <v>182569</v>
      </c>
      <c r="I390" s="104">
        <f t="shared" si="22"/>
        <v>3909476</v>
      </c>
      <c r="J390" s="79">
        <f>J391</f>
        <v>3549435</v>
      </c>
      <c r="K390" s="79">
        <f>K391</f>
        <v>360041</v>
      </c>
      <c r="L390" s="105">
        <f t="shared" si="23"/>
        <v>3909476</v>
      </c>
      <c r="M390" s="79">
        <f>M391</f>
        <v>0</v>
      </c>
      <c r="N390" s="79">
        <f>N391</f>
        <v>3909476</v>
      </c>
      <c r="O390" s="105">
        <f t="shared" si="24"/>
        <v>3909476</v>
      </c>
      <c r="P390" s="95"/>
      <c r="Q390" s="95"/>
      <c r="R390" s="95"/>
    </row>
    <row r="391" spans="2:18" s="64" customFormat="1" ht="24">
      <c r="B391" s="88" t="s">
        <v>767</v>
      </c>
      <c r="C391" s="77" t="s">
        <v>648</v>
      </c>
      <c r="D391" s="77" t="s">
        <v>639</v>
      </c>
      <c r="E391" s="78" t="s">
        <v>705</v>
      </c>
      <c r="F391" s="77">
        <v>600</v>
      </c>
      <c r="G391" s="103">
        <v>3726907</v>
      </c>
      <c r="H391" s="104">
        <v>182569</v>
      </c>
      <c r="I391" s="104">
        <f t="shared" si="22"/>
        <v>3909476</v>
      </c>
      <c r="J391" s="71">
        <v>3549435</v>
      </c>
      <c r="K391" s="71">
        <v>360041</v>
      </c>
      <c r="L391" s="105">
        <f t="shared" si="23"/>
        <v>3909476</v>
      </c>
      <c r="M391" s="71">
        <v>0</v>
      </c>
      <c r="N391" s="71">
        <v>3909476</v>
      </c>
      <c r="O391" s="105">
        <f t="shared" si="24"/>
        <v>3909476</v>
      </c>
      <c r="P391" s="95"/>
      <c r="Q391" s="95"/>
      <c r="R391" s="95"/>
    </row>
    <row r="392" spans="2:18" s="64" customFormat="1" ht="24">
      <c r="B392" s="88" t="s">
        <v>873</v>
      </c>
      <c r="C392" s="77" t="s">
        <v>648</v>
      </c>
      <c r="D392" s="77" t="s">
        <v>639</v>
      </c>
      <c r="E392" s="78" t="s">
        <v>706</v>
      </c>
      <c r="F392" s="77"/>
      <c r="G392" s="103">
        <f>G393</f>
        <v>1126846</v>
      </c>
      <c r="H392" s="103">
        <f>H393</f>
        <v>178308</v>
      </c>
      <c r="I392" s="104">
        <f t="shared" si="22"/>
        <v>1305154</v>
      </c>
      <c r="J392" s="79">
        <f>J393</f>
        <v>1073187</v>
      </c>
      <c r="K392" s="79">
        <f>K393</f>
        <v>225967</v>
      </c>
      <c r="L392" s="105">
        <f t="shared" si="23"/>
        <v>1299154</v>
      </c>
      <c r="M392" s="79">
        <f>M393</f>
        <v>0</v>
      </c>
      <c r="N392" s="79">
        <f>N393</f>
        <v>1299154</v>
      </c>
      <c r="O392" s="105">
        <f t="shared" si="24"/>
        <v>1299154</v>
      </c>
      <c r="P392" s="95"/>
      <c r="Q392" s="95"/>
      <c r="R392" s="95"/>
    </row>
    <row r="393" spans="2:18" s="64" customFormat="1" ht="24">
      <c r="B393" s="88" t="s">
        <v>767</v>
      </c>
      <c r="C393" s="77" t="s">
        <v>648</v>
      </c>
      <c r="D393" s="77" t="s">
        <v>639</v>
      </c>
      <c r="E393" s="78" t="s">
        <v>706</v>
      </c>
      <c r="F393" s="77">
        <v>600</v>
      </c>
      <c r="G393" s="103">
        <v>1126846</v>
      </c>
      <c r="H393" s="104">
        <v>178308</v>
      </c>
      <c r="I393" s="104">
        <f t="shared" si="22"/>
        <v>1305154</v>
      </c>
      <c r="J393" s="71">
        <v>1073187</v>
      </c>
      <c r="K393" s="71">
        <v>225967</v>
      </c>
      <c r="L393" s="105">
        <f t="shared" si="23"/>
        <v>1299154</v>
      </c>
      <c r="M393" s="71">
        <v>0</v>
      </c>
      <c r="N393" s="71">
        <v>1299154</v>
      </c>
      <c r="O393" s="105">
        <f t="shared" si="24"/>
        <v>1299154</v>
      </c>
      <c r="P393" s="95"/>
      <c r="Q393" s="95"/>
      <c r="R393" s="95"/>
    </row>
    <row r="394" spans="2:18" s="64" customFormat="1" ht="24">
      <c r="B394" s="88" t="s">
        <v>1085</v>
      </c>
      <c r="C394" s="77" t="s">
        <v>648</v>
      </c>
      <c r="D394" s="77" t="s">
        <v>639</v>
      </c>
      <c r="E394" s="78" t="s">
        <v>721</v>
      </c>
      <c r="F394" s="77"/>
      <c r="G394" s="103">
        <f>G395</f>
        <v>2977653</v>
      </c>
      <c r="H394" s="103">
        <f>H395</f>
        <v>531891</v>
      </c>
      <c r="I394" s="104">
        <f t="shared" si="22"/>
        <v>3509544</v>
      </c>
      <c r="J394" s="79">
        <f>J395</f>
        <v>2835860</v>
      </c>
      <c r="K394" s="79">
        <f>K395</f>
        <v>471000</v>
      </c>
      <c r="L394" s="105">
        <f t="shared" si="23"/>
        <v>3306860</v>
      </c>
      <c r="M394" s="79">
        <f>M395</f>
        <v>0</v>
      </c>
      <c r="N394" s="79">
        <f>N395</f>
        <v>3306860</v>
      </c>
      <c r="O394" s="105">
        <f t="shared" si="24"/>
        <v>3306860</v>
      </c>
      <c r="P394" s="95"/>
      <c r="Q394" s="95"/>
      <c r="R394" s="95"/>
    </row>
    <row r="395" spans="2:18" s="64" customFormat="1" ht="24">
      <c r="B395" s="88" t="s">
        <v>767</v>
      </c>
      <c r="C395" s="77" t="s">
        <v>648</v>
      </c>
      <c r="D395" s="77" t="s">
        <v>639</v>
      </c>
      <c r="E395" s="78" t="s">
        <v>721</v>
      </c>
      <c r="F395" s="77" t="s">
        <v>973</v>
      </c>
      <c r="G395" s="103">
        <v>2977653</v>
      </c>
      <c r="H395" s="104">
        <v>531891</v>
      </c>
      <c r="I395" s="104">
        <f t="shared" si="22"/>
        <v>3509544</v>
      </c>
      <c r="J395" s="79">
        <v>2835860</v>
      </c>
      <c r="K395" s="71">
        <v>471000</v>
      </c>
      <c r="L395" s="105">
        <f t="shared" si="23"/>
        <v>3306860</v>
      </c>
      <c r="M395" s="79">
        <v>0</v>
      </c>
      <c r="N395" s="71">
        <v>3306860</v>
      </c>
      <c r="O395" s="105">
        <f t="shared" si="24"/>
        <v>3306860</v>
      </c>
      <c r="P395" s="95"/>
      <c r="Q395" s="95"/>
      <c r="R395" s="95"/>
    </row>
    <row r="396" spans="2:18" s="64" customFormat="1" ht="24">
      <c r="B396" s="88" t="s">
        <v>1086</v>
      </c>
      <c r="C396" s="77" t="s">
        <v>648</v>
      </c>
      <c r="D396" s="77" t="s">
        <v>639</v>
      </c>
      <c r="E396" s="78" t="s">
        <v>693</v>
      </c>
      <c r="F396" s="77"/>
      <c r="G396" s="103">
        <f>G397</f>
        <v>3419400</v>
      </c>
      <c r="H396" s="103">
        <f>H397</f>
        <v>-1353220</v>
      </c>
      <c r="I396" s="104">
        <f t="shared" si="22"/>
        <v>2066180</v>
      </c>
      <c r="J396" s="79">
        <f>J397</f>
        <v>3419400</v>
      </c>
      <c r="K396" s="79">
        <f>K397</f>
        <v>-1372220</v>
      </c>
      <c r="L396" s="105">
        <f t="shared" si="23"/>
        <v>2047180</v>
      </c>
      <c r="M396" s="79">
        <f>M397</f>
        <v>0</v>
      </c>
      <c r="N396" s="79">
        <f>N397</f>
        <v>2047180</v>
      </c>
      <c r="O396" s="105">
        <f t="shared" si="24"/>
        <v>2047180</v>
      </c>
      <c r="P396" s="95"/>
      <c r="Q396" s="95"/>
      <c r="R396" s="95"/>
    </row>
    <row r="397" spans="2:18" s="64" customFormat="1" ht="24">
      <c r="B397" s="88" t="s">
        <v>767</v>
      </c>
      <c r="C397" s="77" t="s">
        <v>648</v>
      </c>
      <c r="D397" s="77" t="s">
        <v>639</v>
      </c>
      <c r="E397" s="78" t="s">
        <v>693</v>
      </c>
      <c r="F397" s="77" t="s">
        <v>973</v>
      </c>
      <c r="G397" s="103">
        <v>3419400</v>
      </c>
      <c r="H397" s="104">
        <v>-1353220</v>
      </c>
      <c r="I397" s="104">
        <f t="shared" si="22"/>
        <v>2066180</v>
      </c>
      <c r="J397" s="79">
        <v>3419400</v>
      </c>
      <c r="K397" s="71">
        <v>-1372220</v>
      </c>
      <c r="L397" s="105">
        <f t="shared" si="23"/>
        <v>2047180</v>
      </c>
      <c r="M397" s="79">
        <v>0</v>
      </c>
      <c r="N397" s="71">
        <v>2047180</v>
      </c>
      <c r="O397" s="105">
        <f t="shared" si="24"/>
        <v>2047180</v>
      </c>
      <c r="P397" s="95"/>
      <c r="Q397" s="95"/>
      <c r="R397" s="95"/>
    </row>
    <row r="398" spans="1:18" s="64" customFormat="1" ht="12.75">
      <c r="A398" s="68"/>
      <c r="B398" s="88" t="s">
        <v>94</v>
      </c>
      <c r="C398" s="69" t="s">
        <v>648</v>
      </c>
      <c r="D398" s="70" t="s">
        <v>646</v>
      </c>
      <c r="E398" s="70"/>
      <c r="F398" s="69"/>
      <c r="G398" s="104">
        <f>G399+G402</f>
        <v>0</v>
      </c>
      <c r="H398" s="104">
        <f>H399+H402</f>
        <v>0</v>
      </c>
      <c r="I398" s="104">
        <f t="shared" si="22"/>
        <v>0</v>
      </c>
      <c r="J398" s="71">
        <f>J399+J402</f>
        <v>0</v>
      </c>
      <c r="K398" s="71">
        <f>K399+K402</f>
        <v>0</v>
      </c>
      <c r="L398" s="71">
        <f t="shared" si="23"/>
        <v>0</v>
      </c>
      <c r="M398" s="71">
        <f>M399+M402</f>
        <v>0</v>
      </c>
      <c r="N398" s="71">
        <f>N399+N402</f>
        <v>0</v>
      </c>
      <c r="O398" s="71">
        <f t="shared" si="24"/>
        <v>0</v>
      </c>
      <c r="P398" s="95"/>
      <c r="Q398" s="95"/>
      <c r="R398" s="95"/>
    </row>
    <row r="399" spans="2:18" s="64" customFormat="1" ht="24">
      <c r="B399" s="88" t="s">
        <v>852</v>
      </c>
      <c r="C399" s="69" t="s">
        <v>648</v>
      </c>
      <c r="D399" s="70" t="s">
        <v>646</v>
      </c>
      <c r="E399" s="70" t="s">
        <v>757</v>
      </c>
      <c r="F399" s="69"/>
      <c r="G399" s="104">
        <f>G400</f>
        <v>0</v>
      </c>
      <c r="H399" s="104">
        <f>H400</f>
        <v>0</v>
      </c>
      <c r="I399" s="104">
        <f t="shared" si="22"/>
        <v>0</v>
      </c>
      <c r="J399" s="71">
        <f>J400</f>
        <v>0</v>
      </c>
      <c r="K399" s="71">
        <f>K400</f>
        <v>0</v>
      </c>
      <c r="L399" s="71">
        <f t="shared" si="23"/>
        <v>0</v>
      </c>
      <c r="M399" s="71">
        <f>M400</f>
        <v>0</v>
      </c>
      <c r="N399" s="71">
        <f>N400</f>
        <v>0</v>
      </c>
      <c r="O399" s="71">
        <f t="shared" si="24"/>
        <v>0</v>
      </c>
      <c r="P399" s="95"/>
      <c r="Q399" s="95"/>
      <c r="R399" s="95"/>
    </row>
    <row r="400" spans="2:18" s="64" customFormat="1" ht="12.75">
      <c r="B400" s="88" t="s">
        <v>853</v>
      </c>
      <c r="C400" s="69" t="s">
        <v>648</v>
      </c>
      <c r="D400" s="70" t="s">
        <v>646</v>
      </c>
      <c r="E400" s="70" t="s">
        <v>714</v>
      </c>
      <c r="F400" s="69"/>
      <c r="G400" s="104">
        <f>G401</f>
        <v>0</v>
      </c>
      <c r="H400" s="104">
        <f>H401</f>
        <v>0</v>
      </c>
      <c r="I400" s="104">
        <f t="shared" si="22"/>
        <v>0</v>
      </c>
      <c r="J400" s="71">
        <f>J401</f>
        <v>0</v>
      </c>
      <c r="K400" s="71">
        <f>K401</f>
        <v>0</v>
      </c>
      <c r="L400" s="71">
        <f t="shared" si="23"/>
        <v>0</v>
      </c>
      <c r="M400" s="71">
        <f>M401</f>
        <v>0</v>
      </c>
      <c r="N400" s="71">
        <f>N401</f>
        <v>0</v>
      </c>
      <c r="O400" s="71">
        <f t="shared" si="24"/>
        <v>0</v>
      </c>
      <c r="P400" s="95"/>
      <c r="Q400" s="95"/>
      <c r="R400" s="95"/>
    </row>
    <row r="401" spans="2:18" s="64" customFormat="1" ht="24">
      <c r="B401" s="88" t="s">
        <v>767</v>
      </c>
      <c r="C401" s="69" t="s">
        <v>648</v>
      </c>
      <c r="D401" s="70" t="s">
        <v>646</v>
      </c>
      <c r="E401" s="70" t="s">
        <v>714</v>
      </c>
      <c r="F401" s="69">
        <v>600</v>
      </c>
      <c r="G401" s="104">
        <v>0</v>
      </c>
      <c r="H401" s="104"/>
      <c r="I401" s="104">
        <f t="shared" si="22"/>
        <v>0</v>
      </c>
      <c r="J401" s="71">
        <v>0</v>
      </c>
      <c r="K401" s="71"/>
      <c r="L401" s="71">
        <f t="shared" si="23"/>
        <v>0</v>
      </c>
      <c r="M401" s="71">
        <v>0</v>
      </c>
      <c r="N401" s="71"/>
      <c r="O401" s="71">
        <f t="shared" si="24"/>
        <v>0</v>
      </c>
      <c r="P401" s="95"/>
      <c r="Q401" s="95"/>
      <c r="R401" s="95"/>
    </row>
    <row r="402" spans="2:18" s="64" customFormat="1" ht="24">
      <c r="B402" s="88" t="s">
        <v>857</v>
      </c>
      <c r="C402" s="69" t="s">
        <v>648</v>
      </c>
      <c r="D402" s="70" t="s">
        <v>646</v>
      </c>
      <c r="E402" s="70" t="s">
        <v>759</v>
      </c>
      <c r="F402" s="69"/>
      <c r="G402" s="104">
        <f>G403</f>
        <v>0</v>
      </c>
      <c r="H402" s="104">
        <f>H403</f>
        <v>0</v>
      </c>
      <c r="I402" s="104">
        <f t="shared" si="22"/>
        <v>0</v>
      </c>
      <c r="J402" s="71">
        <f>J403</f>
        <v>0</v>
      </c>
      <c r="K402" s="71">
        <f>K403</f>
        <v>0</v>
      </c>
      <c r="L402" s="71">
        <f t="shared" si="23"/>
        <v>0</v>
      </c>
      <c r="M402" s="71">
        <f>M403</f>
        <v>0</v>
      </c>
      <c r="N402" s="71">
        <f>N403</f>
        <v>0</v>
      </c>
      <c r="O402" s="71">
        <f t="shared" si="24"/>
        <v>0</v>
      </c>
      <c r="P402" s="95"/>
      <c r="Q402" s="95"/>
      <c r="R402" s="95"/>
    </row>
    <row r="403" spans="2:18" s="64" customFormat="1" ht="12.75">
      <c r="B403" s="88" t="s">
        <v>865</v>
      </c>
      <c r="C403" s="69" t="s">
        <v>648</v>
      </c>
      <c r="D403" s="70" t="s">
        <v>646</v>
      </c>
      <c r="E403" s="70" t="s">
        <v>802</v>
      </c>
      <c r="F403" s="69"/>
      <c r="G403" s="104">
        <f>G404</f>
        <v>0</v>
      </c>
      <c r="H403" s="104">
        <f>H404</f>
        <v>0</v>
      </c>
      <c r="I403" s="104">
        <f t="shared" si="22"/>
        <v>0</v>
      </c>
      <c r="J403" s="71">
        <f>J404</f>
        <v>0</v>
      </c>
      <c r="K403" s="71">
        <f>K404</f>
        <v>0</v>
      </c>
      <c r="L403" s="71">
        <f t="shared" si="23"/>
        <v>0</v>
      </c>
      <c r="M403" s="71">
        <f>M404</f>
        <v>0</v>
      </c>
      <c r="N403" s="71">
        <f>N404</f>
        <v>0</v>
      </c>
      <c r="O403" s="71">
        <f t="shared" si="24"/>
        <v>0</v>
      </c>
      <c r="P403" s="95"/>
      <c r="Q403" s="95"/>
      <c r="R403" s="95"/>
    </row>
    <row r="404" spans="2:18" s="64" customFormat="1" ht="24">
      <c r="B404" s="88" t="s">
        <v>767</v>
      </c>
      <c r="C404" s="69" t="s">
        <v>648</v>
      </c>
      <c r="D404" s="70" t="s">
        <v>646</v>
      </c>
      <c r="E404" s="70" t="s">
        <v>802</v>
      </c>
      <c r="F404" s="69">
        <v>600</v>
      </c>
      <c r="G404" s="104">
        <v>0</v>
      </c>
      <c r="H404" s="104"/>
      <c r="I404" s="104">
        <f t="shared" si="22"/>
        <v>0</v>
      </c>
      <c r="J404" s="71">
        <v>0</v>
      </c>
      <c r="K404" s="71"/>
      <c r="L404" s="71">
        <f t="shared" si="23"/>
        <v>0</v>
      </c>
      <c r="M404" s="71">
        <v>0</v>
      </c>
      <c r="N404" s="71"/>
      <c r="O404" s="71">
        <f t="shared" si="24"/>
        <v>0</v>
      </c>
      <c r="P404" s="95"/>
      <c r="Q404" s="95"/>
      <c r="R404" s="95"/>
    </row>
    <row r="405" spans="2:18" ht="12.75">
      <c r="B405" s="88" t="s">
        <v>807</v>
      </c>
      <c r="C405" s="77" t="s">
        <v>648</v>
      </c>
      <c r="D405" s="78" t="s">
        <v>646</v>
      </c>
      <c r="E405" s="78" t="s">
        <v>783</v>
      </c>
      <c r="F405" s="77"/>
      <c r="G405" s="103">
        <f>G406</f>
        <v>0</v>
      </c>
      <c r="H405" s="104">
        <f>H406</f>
        <v>0</v>
      </c>
      <c r="I405" s="104">
        <f t="shared" si="22"/>
        <v>0</v>
      </c>
      <c r="J405" s="79">
        <f>J406</f>
        <v>0</v>
      </c>
      <c r="K405" s="71">
        <f>K406</f>
        <v>0</v>
      </c>
      <c r="L405" s="71">
        <f>J405+K405</f>
        <v>0</v>
      </c>
      <c r="M405" s="79">
        <f>M406</f>
        <v>0</v>
      </c>
      <c r="N405" s="71">
        <f>N406</f>
        <v>0</v>
      </c>
      <c r="O405" s="71">
        <f>M405+N405</f>
        <v>0</v>
      </c>
      <c r="P405" s="95"/>
      <c r="Q405" s="95"/>
      <c r="R405" s="95"/>
    </row>
    <row r="406" spans="2:18" ht="24">
      <c r="B406" s="88" t="s">
        <v>624</v>
      </c>
      <c r="C406" s="77" t="s">
        <v>648</v>
      </c>
      <c r="D406" s="78" t="s">
        <v>646</v>
      </c>
      <c r="E406" s="78" t="s">
        <v>694</v>
      </c>
      <c r="F406" s="77"/>
      <c r="G406" s="103">
        <f>G407+G408</f>
        <v>0</v>
      </c>
      <c r="H406" s="104">
        <f>H407+H408</f>
        <v>0</v>
      </c>
      <c r="I406" s="104">
        <f aca="true" t="shared" si="25" ref="I406:I469">G406+H406</f>
        <v>0</v>
      </c>
      <c r="J406" s="79">
        <f>J407+J408</f>
        <v>0</v>
      </c>
      <c r="K406" s="71">
        <f>K407+K408</f>
        <v>0</v>
      </c>
      <c r="L406" s="71">
        <f>J406+K406</f>
        <v>0</v>
      </c>
      <c r="M406" s="79">
        <f>M407+M408</f>
        <v>0</v>
      </c>
      <c r="N406" s="71">
        <f>N407+N408</f>
        <v>0</v>
      </c>
      <c r="O406" s="71">
        <f>M406+N406</f>
        <v>0</v>
      </c>
      <c r="P406" s="95"/>
      <c r="Q406" s="95"/>
      <c r="R406" s="95"/>
    </row>
    <row r="407" spans="2:18" ht="36">
      <c r="B407" s="88" t="s">
        <v>765</v>
      </c>
      <c r="C407" s="77" t="s">
        <v>648</v>
      </c>
      <c r="D407" s="78" t="s">
        <v>646</v>
      </c>
      <c r="E407" s="78" t="s">
        <v>694</v>
      </c>
      <c r="F407" s="77">
        <v>100</v>
      </c>
      <c r="G407" s="103">
        <v>0</v>
      </c>
      <c r="H407" s="104"/>
      <c r="I407" s="104">
        <f t="shared" si="25"/>
        <v>0</v>
      </c>
      <c r="J407" s="79">
        <v>0</v>
      </c>
      <c r="K407" s="71"/>
      <c r="L407" s="71">
        <f>J407+K407</f>
        <v>0</v>
      </c>
      <c r="M407" s="79">
        <v>0</v>
      </c>
      <c r="N407" s="71"/>
      <c r="O407" s="71">
        <f>M407+N407</f>
        <v>0</v>
      </c>
      <c r="P407" s="95"/>
      <c r="Q407" s="95"/>
      <c r="R407" s="95"/>
    </row>
    <row r="408" spans="2:18" ht="24">
      <c r="B408" s="88" t="s">
        <v>766</v>
      </c>
      <c r="C408" s="77" t="s">
        <v>648</v>
      </c>
      <c r="D408" s="78" t="s">
        <v>646</v>
      </c>
      <c r="E408" s="78" t="s">
        <v>694</v>
      </c>
      <c r="F408" s="77">
        <v>200</v>
      </c>
      <c r="G408" s="103">
        <v>0</v>
      </c>
      <c r="H408" s="104"/>
      <c r="I408" s="104">
        <f t="shared" si="25"/>
        <v>0</v>
      </c>
      <c r="J408" s="79">
        <v>0</v>
      </c>
      <c r="K408" s="71"/>
      <c r="L408" s="71">
        <f>J408+K408</f>
        <v>0</v>
      </c>
      <c r="M408" s="79">
        <v>0</v>
      </c>
      <c r="N408" s="71"/>
      <c r="O408" s="71">
        <f>M408+N408</f>
        <v>0</v>
      </c>
      <c r="P408" s="95"/>
      <c r="Q408" s="95"/>
      <c r="R408" s="95"/>
    </row>
    <row r="409" spans="2:18" ht="12.75">
      <c r="B409" s="88" t="s">
        <v>551</v>
      </c>
      <c r="C409" s="77" t="s">
        <v>648</v>
      </c>
      <c r="D409" s="78" t="s">
        <v>648</v>
      </c>
      <c r="E409" s="78"/>
      <c r="F409" s="77"/>
      <c r="G409" s="103">
        <f>G410</f>
        <v>1514940</v>
      </c>
      <c r="H409" s="103">
        <f>H410</f>
        <v>-105640</v>
      </c>
      <c r="I409" s="104">
        <f t="shared" si="25"/>
        <v>1409300</v>
      </c>
      <c r="J409" s="79">
        <f>J410</f>
        <v>1512240</v>
      </c>
      <c r="K409" s="79">
        <f>K410</f>
        <v>-311440</v>
      </c>
      <c r="L409" s="71">
        <f t="shared" si="23"/>
        <v>1200800</v>
      </c>
      <c r="M409" s="79">
        <f>M410</f>
        <v>0</v>
      </c>
      <c r="N409" s="79">
        <f>N410</f>
        <v>1200800</v>
      </c>
      <c r="O409" s="71">
        <f t="shared" si="24"/>
        <v>1200800</v>
      </c>
      <c r="P409" s="95"/>
      <c r="Q409" s="95"/>
      <c r="R409" s="95"/>
    </row>
    <row r="410" spans="2:18" ht="24">
      <c r="B410" s="88" t="s">
        <v>861</v>
      </c>
      <c r="C410" s="77" t="s">
        <v>648</v>
      </c>
      <c r="D410" s="78" t="s">
        <v>648</v>
      </c>
      <c r="E410" s="78" t="s">
        <v>752</v>
      </c>
      <c r="F410" s="77"/>
      <c r="G410" s="103">
        <f>G411+G415+G419</f>
        <v>1514940</v>
      </c>
      <c r="H410" s="103">
        <f>H411+H415+H419</f>
        <v>-105640</v>
      </c>
      <c r="I410" s="104">
        <f t="shared" si="25"/>
        <v>1409300</v>
      </c>
      <c r="J410" s="79">
        <f>J411+J415+J419</f>
        <v>1512240</v>
      </c>
      <c r="K410" s="79">
        <f>K411+K415+K419</f>
        <v>-311440</v>
      </c>
      <c r="L410" s="71">
        <f t="shared" si="23"/>
        <v>1200800</v>
      </c>
      <c r="M410" s="79">
        <f>M411+M415+M419</f>
        <v>0</v>
      </c>
      <c r="N410" s="79">
        <f>N411+N415+N419</f>
        <v>1200800</v>
      </c>
      <c r="O410" s="71">
        <f t="shared" si="24"/>
        <v>1200800</v>
      </c>
      <c r="P410" s="95"/>
      <c r="Q410" s="95"/>
      <c r="R410" s="95"/>
    </row>
    <row r="411" spans="2:18" ht="24">
      <c r="B411" s="88" t="s">
        <v>862</v>
      </c>
      <c r="C411" s="77" t="s">
        <v>648</v>
      </c>
      <c r="D411" s="77" t="s">
        <v>648</v>
      </c>
      <c r="E411" s="78" t="s">
        <v>723</v>
      </c>
      <c r="F411" s="77"/>
      <c r="G411" s="103">
        <f>G412+G413+G414</f>
        <v>50000</v>
      </c>
      <c r="H411" s="103">
        <f>H412+H413+H414</f>
        <v>-36500</v>
      </c>
      <c r="I411" s="104">
        <f t="shared" si="25"/>
        <v>13500</v>
      </c>
      <c r="J411" s="79">
        <f>J412+J413+J414</f>
        <v>50000</v>
      </c>
      <c r="K411" s="79">
        <f>K412+K413+K414</f>
        <v>-50000</v>
      </c>
      <c r="L411" s="71">
        <f t="shared" si="23"/>
        <v>0</v>
      </c>
      <c r="M411" s="79">
        <f>M412+M413+M414</f>
        <v>0</v>
      </c>
      <c r="N411" s="79">
        <f>N412+N413+N414</f>
        <v>0</v>
      </c>
      <c r="O411" s="71">
        <f t="shared" si="24"/>
        <v>0</v>
      </c>
      <c r="P411" s="95"/>
      <c r="Q411" s="95"/>
      <c r="R411" s="95"/>
    </row>
    <row r="412" spans="2:18" s="64" customFormat="1" ht="36">
      <c r="B412" s="88" t="s">
        <v>765</v>
      </c>
      <c r="C412" s="69" t="s">
        <v>648</v>
      </c>
      <c r="D412" s="69" t="s">
        <v>648</v>
      </c>
      <c r="E412" s="70" t="s">
        <v>723</v>
      </c>
      <c r="F412" s="69" t="s">
        <v>733</v>
      </c>
      <c r="G412" s="104">
        <v>0</v>
      </c>
      <c r="H412" s="104"/>
      <c r="I412" s="104">
        <f t="shared" si="25"/>
        <v>0</v>
      </c>
      <c r="J412" s="71">
        <v>0</v>
      </c>
      <c r="K412" s="71"/>
      <c r="L412" s="71">
        <f t="shared" si="23"/>
        <v>0</v>
      </c>
      <c r="M412" s="71">
        <v>0</v>
      </c>
      <c r="N412" s="71"/>
      <c r="O412" s="71">
        <f t="shared" si="24"/>
        <v>0</v>
      </c>
      <c r="P412" s="95"/>
      <c r="Q412" s="95"/>
      <c r="R412" s="95"/>
    </row>
    <row r="413" spans="2:18" ht="24">
      <c r="B413" s="88" t="s">
        <v>766</v>
      </c>
      <c r="C413" s="77" t="s">
        <v>648</v>
      </c>
      <c r="D413" s="77" t="s">
        <v>648</v>
      </c>
      <c r="E413" s="78" t="s">
        <v>723</v>
      </c>
      <c r="F413" s="77" t="s">
        <v>971</v>
      </c>
      <c r="G413" s="103">
        <v>50000</v>
      </c>
      <c r="H413" s="104">
        <v>-50000</v>
      </c>
      <c r="I413" s="104">
        <f t="shared" si="25"/>
        <v>0</v>
      </c>
      <c r="J413" s="79">
        <v>50000</v>
      </c>
      <c r="K413" s="71">
        <v>-50000</v>
      </c>
      <c r="L413" s="71">
        <f t="shared" si="23"/>
        <v>0</v>
      </c>
      <c r="M413" s="79">
        <v>0</v>
      </c>
      <c r="N413" s="71"/>
      <c r="O413" s="71">
        <f t="shared" si="24"/>
        <v>0</v>
      </c>
      <c r="P413" s="95"/>
      <c r="Q413" s="95"/>
      <c r="R413" s="95"/>
    </row>
    <row r="414" spans="2:18" s="64" customFormat="1" ht="12.75">
      <c r="B414" s="88" t="s">
        <v>771</v>
      </c>
      <c r="C414" s="69" t="s">
        <v>648</v>
      </c>
      <c r="D414" s="69" t="s">
        <v>648</v>
      </c>
      <c r="E414" s="70" t="s">
        <v>723</v>
      </c>
      <c r="F414" s="69" t="s">
        <v>997</v>
      </c>
      <c r="G414" s="104">
        <v>0</v>
      </c>
      <c r="H414" s="104">
        <v>13500</v>
      </c>
      <c r="I414" s="104">
        <f t="shared" si="25"/>
        <v>13500</v>
      </c>
      <c r="J414" s="71">
        <v>0</v>
      </c>
      <c r="K414" s="71">
        <v>0</v>
      </c>
      <c r="L414" s="71">
        <f t="shared" si="23"/>
        <v>0</v>
      </c>
      <c r="M414" s="71">
        <v>0</v>
      </c>
      <c r="N414" s="71">
        <v>0</v>
      </c>
      <c r="O414" s="71">
        <f t="shared" si="24"/>
        <v>0</v>
      </c>
      <c r="P414" s="95"/>
      <c r="Q414" s="95"/>
      <c r="R414" s="95"/>
    </row>
    <row r="415" spans="2:18" ht="23.25" customHeight="1">
      <c r="B415" s="88" t="s">
        <v>863</v>
      </c>
      <c r="C415" s="77" t="s">
        <v>648</v>
      </c>
      <c r="D415" s="77" t="s">
        <v>648</v>
      </c>
      <c r="E415" s="78" t="s">
        <v>707</v>
      </c>
      <c r="F415" s="77"/>
      <c r="G415" s="103">
        <f>G417+G416+G418</f>
        <v>202040</v>
      </c>
      <c r="H415" s="103">
        <f>H417+H416+H418</f>
        <v>-7040</v>
      </c>
      <c r="I415" s="104">
        <f t="shared" si="25"/>
        <v>195000</v>
      </c>
      <c r="J415" s="79">
        <f>J417+J416+J418</f>
        <v>199340</v>
      </c>
      <c r="K415" s="79">
        <f>K417+K416+K418</f>
        <v>-199340</v>
      </c>
      <c r="L415" s="71">
        <f t="shared" si="23"/>
        <v>0</v>
      </c>
      <c r="M415" s="79">
        <f>M417+M416+M418</f>
        <v>0</v>
      </c>
      <c r="N415" s="79">
        <f>N417+N416+N418</f>
        <v>0</v>
      </c>
      <c r="O415" s="71">
        <f t="shared" si="24"/>
        <v>0</v>
      </c>
      <c r="P415" s="95"/>
      <c r="Q415" s="95"/>
      <c r="R415" s="95"/>
    </row>
    <row r="416" spans="2:18" ht="23.25" customHeight="1">
      <c r="B416" s="88" t="s">
        <v>765</v>
      </c>
      <c r="C416" s="77" t="s">
        <v>648</v>
      </c>
      <c r="D416" s="77" t="s">
        <v>648</v>
      </c>
      <c r="E416" s="78" t="s">
        <v>707</v>
      </c>
      <c r="F416" s="77" t="s">
        <v>733</v>
      </c>
      <c r="G416" s="103"/>
      <c r="H416" s="104">
        <v>75000</v>
      </c>
      <c r="I416" s="104">
        <f t="shared" si="25"/>
        <v>75000</v>
      </c>
      <c r="J416" s="79"/>
      <c r="K416" s="71">
        <v>0</v>
      </c>
      <c r="L416" s="71">
        <f t="shared" si="23"/>
        <v>0</v>
      </c>
      <c r="M416" s="79"/>
      <c r="N416" s="71">
        <v>0</v>
      </c>
      <c r="O416" s="71">
        <f t="shared" si="24"/>
        <v>0</v>
      </c>
      <c r="P416" s="95"/>
      <c r="Q416" s="95"/>
      <c r="R416" s="95"/>
    </row>
    <row r="417" spans="2:18" ht="24">
      <c r="B417" s="88" t="s">
        <v>766</v>
      </c>
      <c r="C417" s="77" t="s">
        <v>648</v>
      </c>
      <c r="D417" s="77" t="s">
        <v>648</v>
      </c>
      <c r="E417" s="78" t="s">
        <v>707</v>
      </c>
      <c r="F417" s="77" t="s">
        <v>971</v>
      </c>
      <c r="G417" s="103">
        <v>145340</v>
      </c>
      <c r="H417" s="104">
        <v>-25340</v>
      </c>
      <c r="I417" s="104">
        <f t="shared" si="25"/>
        <v>120000</v>
      </c>
      <c r="J417" s="79">
        <v>145340</v>
      </c>
      <c r="K417" s="71">
        <v>-145340</v>
      </c>
      <c r="L417" s="71">
        <f t="shared" si="23"/>
        <v>0</v>
      </c>
      <c r="M417" s="79">
        <v>0</v>
      </c>
      <c r="N417" s="71"/>
      <c r="O417" s="71">
        <f t="shared" si="24"/>
        <v>0</v>
      </c>
      <c r="P417" s="95"/>
      <c r="Q417" s="95"/>
      <c r="R417" s="95"/>
    </row>
    <row r="418" spans="2:18" ht="24">
      <c r="B418" s="88" t="s">
        <v>767</v>
      </c>
      <c r="C418" s="77" t="s">
        <v>648</v>
      </c>
      <c r="D418" s="78" t="s">
        <v>648</v>
      </c>
      <c r="E418" s="78" t="s">
        <v>707</v>
      </c>
      <c r="F418" s="77" t="s">
        <v>973</v>
      </c>
      <c r="G418" s="103">
        <v>56700</v>
      </c>
      <c r="H418" s="104">
        <v>-56700</v>
      </c>
      <c r="I418" s="104">
        <f t="shared" si="25"/>
        <v>0</v>
      </c>
      <c r="J418" s="79">
        <v>54000</v>
      </c>
      <c r="K418" s="71">
        <v>-54000</v>
      </c>
      <c r="L418" s="71">
        <f t="shared" si="23"/>
        <v>0</v>
      </c>
      <c r="M418" s="79">
        <v>0</v>
      </c>
      <c r="N418" s="71"/>
      <c r="O418" s="71">
        <f t="shared" si="24"/>
        <v>0</v>
      </c>
      <c r="P418" s="95"/>
      <c r="Q418" s="95"/>
      <c r="R418" s="95"/>
    </row>
    <row r="419" spans="2:18" ht="24">
      <c r="B419" s="88" t="s">
        <v>864</v>
      </c>
      <c r="C419" s="77" t="s">
        <v>648</v>
      </c>
      <c r="D419" s="78" t="s">
        <v>648</v>
      </c>
      <c r="E419" s="78" t="s">
        <v>1062</v>
      </c>
      <c r="F419" s="77"/>
      <c r="G419" s="103">
        <f>G421+G422+G420</f>
        <v>1262900</v>
      </c>
      <c r="H419" s="103">
        <f>H421+H422+H420</f>
        <v>-62100</v>
      </c>
      <c r="I419" s="104">
        <f t="shared" si="25"/>
        <v>1200800</v>
      </c>
      <c r="J419" s="79">
        <f>J421+J422+J420</f>
        <v>1262900</v>
      </c>
      <c r="K419" s="79">
        <f>K421+K422+K420</f>
        <v>-62100</v>
      </c>
      <c r="L419" s="71">
        <f t="shared" si="23"/>
        <v>1200800</v>
      </c>
      <c r="M419" s="79">
        <f>M421+M422+M420</f>
        <v>0</v>
      </c>
      <c r="N419" s="79">
        <f>N421+N422+N420</f>
        <v>1200800</v>
      </c>
      <c r="O419" s="71">
        <f t="shared" si="24"/>
        <v>1200800</v>
      </c>
      <c r="P419" s="95"/>
      <c r="Q419" s="95"/>
      <c r="R419" s="95"/>
    </row>
    <row r="420" spans="2:18" ht="24">
      <c r="B420" s="88" t="s">
        <v>766</v>
      </c>
      <c r="C420" s="77" t="s">
        <v>648</v>
      </c>
      <c r="D420" s="78" t="s">
        <v>648</v>
      </c>
      <c r="E420" s="78" t="s">
        <v>1062</v>
      </c>
      <c r="F420" s="77" t="s">
        <v>971</v>
      </c>
      <c r="G420" s="103">
        <v>566800</v>
      </c>
      <c r="H420" s="104">
        <v>-566800</v>
      </c>
      <c r="I420" s="104">
        <f t="shared" si="25"/>
        <v>0</v>
      </c>
      <c r="J420" s="79">
        <v>566800</v>
      </c>
      <c r="K420" s="71">
        <v>-566800</v>
      </c>
      <c r="L420" s="105">
        <f t="shared" si="23"/>
        <v>0</v>
      </c>
      <c r="M420" s="79">
        <v>0</v>
      </c>
      <c r="N420" s="71"/>
      <c r="O420" s="105">
        <f t="shared" si="24"/>
        <v>0</v>
      </c>
      <c r="P420" s="95"/>
      <c r="Q420" s="95"/>
      <c r="R420" s="95"/>
    </row>
    <row r="421" spans="2:18" ht="12.75">
      <c r="B421" s="88" t="s">
        <v>771</v>
      </c>
      <c r="C421" s="77" t="s">
        <v>648</v>
      </c>
      <c r="D421" s="78" t="s">
        <v>648</v>
      </c>
      <c r="E421" s="78" t="s">
        <v>1062</v>
      </c>
      <c r="F421" s="77">
        <v>300</v>
      </c>
      <c r="G421" s="103">
        <v>100120</v>
      </c>
      <c r="H421" s="104">
        <f>1100680-1100680+566800</f>
        <v>566800</v>
      </c>
      <c r="I421" s="104">
        <f t="shared" si="25"/>
        <v>666920</v>
      </c>
      <c r="J421" s="79">
        <v>100120</v>
      </c>
      <c r="K421" s="71">
        <f>1100680-1100680+566800</f>
        <v>566800</v>
      </c>
      <c r="L421" s="105">
        <f t="shared" si="23"/>
        <v>666920</v>
      </c>
      <c r="M421" s="79">
        <v>0</v>
      </c>
      <c r="N421" s="71">
        <v>666920</v>
      </c>
      <c r="O421" s="105">
        <f t="shared" si="24"/>
        <v>666920</v>
      </c>
      <c r="P421" s="95"/>
      <c r="Q421" s="95"/>
      <c r="R421" s="95"/>
    </row>
    <row r="422" spans="2:18" ht="24">
      <c r="B422" s="88" t="s">
        <v>767</v>
      </c>
      <c r="C422" s="77" t="s">
        <v>648</v>
      </c>
      <c r="D422" s="78" t="s">
        <v>648</v>
      </c>
      <c r="E422" s="78" t="s">
        <v>1062</v>
      </c>
      <c r="F422" s="77">
        <v>600</v>
      </c>
      <c r="G422" s="103">
        <v>595980</v>
      </c>
      <c r="H422" s="104">
        <f>-595980+533880</f>
        <v>-62100</v>
      </c>
      <c r="I422" s="104">
        <f t="shared" si="25"/>
        <v>533880</v>
      </c>
      <c r="J422" s="79">
        <v>595980</v>
      </c>
      <c r="K422" s="71">
        <f>-595980+533880</f>
        <v>-62100</v>
      </c>
      <c r="L422" s="105">
        <f t="shared" si="23"/>
        <v>533880</v>
      </c>
      <c r="M422" s="79">
        <v>0</v>
      </c>
      <c r="N422" s="71">
        <v>533880</v>
      </c>
      <c r="O422" s="105">
        <f t="shared" si="24"/>
        <v>533880</v>
      </c>
      <c r="P422" s="95"/>
      <c r="Q422" s="95"/>
      <c r="R422" s="95"/>
    </row>
    <row r="423" spans="2:18" ht="12.75">
      <c r="B423" s="88" t="s">
        <v>553</v>
      </c>
      <c r="C423" s="77" t="s">
        <v>648</v>
      </c>
      <c r="D423" s="78" t="s">
        <v>644</v>
      </c>
      <c r="E423" s="78"/>
      <c r="F423" s="77"/>
      <c r="G423" s="103">
        <f>G427+G432+G451+G424</f>
        <v>21246108</v>
      </c>
      <c r="H423" s="103">
        <f>H427+H432+H451+H424</f>
        <v>-1921970</v>
      </c>
      <c r="I423" s="104">
        <f t="shared" si="25"/>
        <v>19324138</v>
      </c>
      <c r="J423" s="79">
        <f>J427+J432+J451+J424</f>
        <v>21246108</v>
      </c>
      <c r="K423" s="79">
        <f>K427+K432+K451+K424</f>
        <v>-5111498</v>
      </c>
      <c r="L423" s="79">
        <f t="shared" si="23"/>
        <v>16134610</v>
      </c>
      <c r="M423" s="79">
        <f>M427+M432+M451+M424</f>
        <v>0</v>
      </c>
      <c r="N423" s="79">
        <f>N427+N432+N451+N424</f>
        <v>16306990</v>
      </c>
      <c r="O423" s="79">
        <f t="shared" si="24"/>
        <v>16306990</v>
      </c>
      <c r="P423" s="95"/>
      <c r="Q423" s="95"/>
      <c r="R423" s="95"/>
    </row>
    <row r="424" spans="2:18" s="64" customFormat="1" ht="36">
      <c r="B424" s="88" t="s">
        <v>866</v>
      </c>
      <c r="C424" s="69" t="s">
        <v>648</v>
      </c>
      <c r="D424" s="70" t="s">
        <v>644</v>
      </c>
      <c r="E424" s="70" t="s">
        <v>736</v>
      </c>
      <c r="F424" s="69"/>
      <c r="G424" s="104">
        <f>G425</f>
        <v>0</v>
      </c>
      <c r="H424" s="104">
        <f>H425</f>
        <v>0</v>
      </c>
      <c r="I424" s="104">
        <f t="shared" si="25"/>
        <v>0</v>
      </c>
      <c r="J424" s="71">
        <f>J425</f>
        <v>0</v>
      </c>
      <c r="K424" s="71">
        <f>K425</f>
        <v>0</v>
      </c>
      <c r="L424" s="105">
        <f t="shared" si="23"/>
        <v>0</v>
      </c>
      <c r="M424" s="71">
        <f>M425</f>
        <v>0</v>
      </c>
      <c r="N424" s="71">
        <f>N425</f>
        <v>0</v>
      </c>
      <c r="O424" s="105">
        <f t="shared" si="24"/>
        <v>0</v>
      </c>
      <c r="P424" s="95"/>
      <c r="Q424" s="95"/>
      <c r="R424" s="95"/>
    </row>
    <row r="425" spans="2:18" s="64" customFormat="1" ht="24">
      <c r="B425" s="88" t="s">
        <v>981</v>
      </c>
      <c r="C425" s="69" t="s">
        <v>648</v>
      </c>
      <c r="D425" s="70" t="s">
        <v>644</v>
      </c>
      <c r="E425" s="70" t="s">
        <v>978</v>
      </c>
      <c r="F425" s="69"/>
      <c r="G425" s="104">
        <f>G426</f>
        <v>0</v>
      </c>
      <c r="H425" s="104">
        <f>H426</f>
        <v>0</v>
      </c>
      <c r="I425" s="104">
        <f t="shared" si="25"/>
        <v>0</v>
      </c>
      <c r="J425" s="71">
        <f>J426</f>
        <v>0</v>
      </c>
      <c r="K425" s="71">
        <f>K426</f>
        <v>0</v>
      </c>
      <c r="L425" s="105">
        <f t="shared" si="23"/>
        <v>0</v>
      </c>
      <c r="M425" s="71">
        <f>M426</f>
        <v>0</v>
      </c>
      <c r="N425" s="71">
        <f>N426</f>
        <v>0</v>
      </c>
      <c r="O425" s="105">
        <f t="shared" si="24"/>
        <v>0</v>
      </c>
      <c r="P425" s="95"/>
      <c r="Q425" s="95"/>
      <c r="R425" s="95"/>
    </row>
    <row r="426" spans="2:18" s="64" customFormat="1" ht="24">
      <c r="B426" s="88" t="s">
        <v>766</v>
      </c>
      <c r="C426" s="69" t="s">
        <v>648</v>
      </c>
      <c r="D426" s="70" t="s">
        <v>644</v>
      </c>
      <c r="E426" s="70" t="s">
        <v>978</v>
      </c>
      <c r="F426" s="69">
        <v>200</v>
      </c>
      <c r="G426" s="104">
        <v>0</v>
      </c>
      <c r="H426" s="104"/>
      <c r="I426" s="104">
        <f t="shared" si="25"/>
        <v>0</v>
      </c>
      <c r="J426" s="71">
        <v>0</v>
      </c>
      <c r="K426" s="71"/>
      <c r="L426" s="105">
        <f t="shared" si="23"/>
        <v>0</v>
      </c>
      <c r="M426" s="71">
        <v>0</v>
      </c>
      <c r="N426" s="71"/>
      <c r="O426" s="105">
        <f t="shared" si="24"/>
        <v>0</v>
      </c>
      <c r="P426" s="95"/>
      <c r="Q426" s="95"/>
      <c r="R426" s="95"/>
    </row>
    <row r="427" spans="2:18" s="64" customFormat="1" ht="36">
      <c r="B427" s="88" t="s">
        <v>876</v>
      </c>
      <c r="C427" s="69" t="s">
        <v>648</v>
      </c>
      <c r="D427" s="70" t="s">
        <v>644</v>
      </c>
      <c r="E427" s="70" t="s">
        <v>760</v>
      </c>
      <c r="F427" s="69"/>
      <c r="G427" s="104">
        <f>G428+G430</f>
        <v>0</v>
      </c>
      <c r="H427" s="104">
        <f>H428+H430</f>
        <v>0</v>
      </c>
      <c r="I427" s="104">
        <f t="shared" si="25"/>
        <v>0</v>
      </c>
      <c r="J427" s="71">
        <f>J428+J430</f>
        <v>0</v>
      </c>
      <c r="K427" s="71">
        <f>K428+K430</f>
        <v>0</v>
      </c>
      <c r="L427" s="105">
        <f t="shared" si="23"/>
        <v>0</v>
      </c>
      <c r="M427" s="71">
        <f>M428+M430</f>
        <v>0</v>
      </c>
      <c r="N427" s="71">
        <f>N428+N430</f>
        <v>0</v>
      </c>
      <c r="O427" s="105">
        <f t="shared" si="24"/>
        <v>0</v>
      </c>
      <c r="P427" s="95"/>
      <c r="Q427" s="95"/>
      <c r="R427" s="95"/>
    </row>
    <row r="428" spans="2:18" s="64" customFormat="1" ht="12.75">
      <c r="B428" s="88" t="s">
        <v>877</v>
      </c>
      <c r="C428" s="69" t="s">
        <v>648</v>
      </c>
      <c r="D428" s="70" t="s">
        <v>644</v>
      </c>
      <c r="E428" s="70" t="s">
        <v>722</v>
      </c>
      <c r="F428" s="69"/>
      <c r="G428" s="104">
        <f>G429</f>
        <v>0</v>
      </c>
      <c r="H428" s="104">
        <f>H429</f>
        <v>0</v>
      </c>
      <c r="I428" s="104">
        <f t="shared" si="25"/>
        <v>0</v>
      </c>
      <c r="J428" s="71">
        <f>J429</f>
        <v>0</v>
      </c>
      <c r="K428" s="71">
        <f>K429</f>
        <v>0</v>
      </c>
      <c r="L428" s="105">
        <f t="shared" si="23"/>
        <v>0</v>
      </c>
      <c r="M428" s="71">
        <f>M429</f>
        <v>0</v>
      </c>
      <c r="N428" s="71">
        <f>N429</f>
        <v>0</v>
      </c>
      <c r="O428" s="105">
        <f t="shared" si="24"/>
        <v>0</v>
      </c>
      <c r="P428" s="95"/>
      <c r="Q428" s="95"/>
      <c r="R428" s="95"/>
    </row>
    <row r="429" spans="2:18" s="64" customFormat="1" ht="24">
      <c r="B429" s="88" t="s">
        <v>766</v>
      </c>
      <c r="C429" s="69" t="s">
        <v>648</v>
      </c>
      <c r="D429" s="70" t="s">
        <v>644</v>
      </c>
      <c r="E429" s="70" t="s">
        <v>722</v>
      </c>
      <c r="F429" s="69">
        <v>200</v>
      </c>
      <c r="G429" s="104">
        <v>0</v>
      </c>
      <c r="H429" s="104"/>
      <c r="I429" s="104">
        <f t="shared" si="25"/>
        <v>0</v>
      </c>
      <c r="J429" s="71">
        <v>0</v>
      </c>
      <c r="K429" s="71"/>
      <c r="L429" s="105">
        <f t="shared" si="23"/>
        <v>0</v>
      </c>
      <c r="M429" s="71">
        <v>0</v>
      </c>
      <c r="N429" s="71"/>
      <c r="O429" s="105">
        <f t="shared" si="24"/>
        <v>0</v>
      </c>
      <c r="P429" s="95"/>
      <c r="Q429" s="95"/>
      <c r="R429" s="95"/>
    </row>
    <row r="430" spans="2:18" s="64" customFormat="1" ht="24">
      <c r="B430" s="88" t="s">
        <v>991</v>
      </c>
      <c r="C430" s="69" t="s">
        <v>648</v>
      </c>
      <c r="D430" s="70" t="s">
        <v>644</v>
      </c>
      <c r="E430" s="70" t="s">
        <v>985</v>
      </c>
      <c r="F430" s="69"/>
      <c r="G430" s="104">
        <f>G431</f>
        <v>0</v>
      </c>
      <c r="H430" s="104">
        <f>H431</f>
        <v>0</v>
      </c>
      <c r="I430" s="104">
        <f t="shared" si="25"/>
        <v>0</v>
      </c>
      <c r="J430" s="71">
        <f>J431</f>
        <v>0</v>
      </c>
      <c r="K430" s="71">
        <f>K431</f>
        <v>0</v>
      </c>
      <c r="L430" s="105">
        <f t="shared" si="23"/>
        <v>0</v>
      </c>
      <c r="M430" s="71">
        <f>M431</f>
        <v>0</v>
      </c>
      <c r="N430" s="71">
        <f>N431</f>
        <v>0</v>
      </c>
      <c r="O430" s="105">
        <f t="shared" si="24"/>
        <v>0</v>
      </c>
      <c r="P430" s="95"/>
      <c r="Q430" s="95"/>
      <c r="R430" s="95"/>
    </row>
    <row r="431" spans="2:18" s="64" customFormat="1" ht="24">
      <c r="B431" s="88" t="s">
        <v>766</v>
      </c>
      <c r="C431" s="69" t="s">
        <v>648</v>
      </c>
      <c r="D431" s="70" t="s">
        <v>644</v>
      </c>
      <c r="E431" s="70" t="s">
        <v>985</v>
      </c>
      <c r="F431" s="69" t="s">
        <v>971</v>
      </c>
      <c r="G431" s="104">
        <v>0</v>
      </c>
      <c r="H431" s="104"/>
      <c r="I431" s="104">
        <f t="shared" si="25"/>
        <v>0</v>
      </c>
      <c r="J431" s="71">
        <v>0</v>
      </c>
      <c r="K431" s="71"/>
      <c r="L431" s="105">
        <f t="shared" si="23"/>
        <v>0</v>
      </c>
      <c r="M431" s="71">
        <v>0</v>
      </c>
      <c r="N431" s="71"/>
      <c r="O431" s="105">
        <f t="shared" si="24"/>
        <v>0</v>
      </c>
      <c r="P431" s="95"/>
      <c r="Q431" s="95"/>
      <c r="R431" s="95"/>
    </row>
    <row r="432" spans="2:18" ht="24">
      <c r="B432" s="88" t="s">
        <v>878</v>
      </c>
      <c r="C432" s="77" t="s">
        <v>648</v>
      </c>
      <c r="D432" s="78" t="s">
        <v>644</v>
      </c>
      <c r="E432" s="78" t="s">
        <v>776</v>
      </c>
      <c r="F432" s="77"/>
      <c r="G432" s="103">
        <f>G433+G446+G444+G439</f>
        <v>21246108</v>
      </c>
      <c r="H432" s="103">
        <f>H433+H446+H444+H439</f>
        <v>-1921970</v>
      </c>
      <c r="I432" s="104">
        <f t="shared" si="25"/>
        <v>19324138</v>
      </c>
      <c r="J432" s="79">
        <f>J433+J446+J444+J439</f>
        <v>21246108</v>
      </c>
      <c r="K432" s="79">
        <f>K433+K446+K444+K439</f>
        <v>-5111498</v>
      </c>
      <c r="L432" s="105">
        <f t="shared" si="23"/>
        <v>16134610</v>
      </c>
      <c r="M432" s="79">
        <f>M433+M446+M444+M439</f>
        <v>0</v>
      </c>
      <c r="N432" s="79">
        <f>N433+N446+N444+N439</f>
        <v>16306990</v>
      </c>
      <c r="O432" s="105">
        <f t="shared" si="24"/>
        <v>16306990</v>
      </c>
      <c r="P432" s="95"/>
      <c r="Q432" s="95"/>
      <c r="R432" s="95"/>
    </row>
    <row r="433" spans="2:18" ht="12.75">
      <c r="B433" s="88" t="s">
        <v>881</v>
      </c>
      <c r="C433" s="77" t="s">
        <v>648</v>
      </c>
      <c r="D433" s="78" t="s">
        <v>644</v>
      </c>
      <c r="E433" s="78" t="s">
        <v>880</v>
      </c>
      <c r="F433" s="77"/>
      <c r="G433" s="103">
        <f>G434+G436</f>
        <v>1723700</v>
      </c>
      <c r="H433" s="103">
        <f>H434+H436</f>
        <v>8957460</v>
      </c>
      <c r="I433" s="104">
        <f t="shared" si="25"/>
        <v>10681160</v>
      </c>
      <c r="J433" s="79">
        <f>J434+J436</f>
        <v>1723700</v>
      </c>
      <c r="K433" s="79">
        <f>K434+K436</f>
        <v>6363800</v>
      </c>
      <c r="L433" s="105">
        <f t="shared" si="23"/>
        <v>8087500</v>
      </c>
      <c r="M433" s="79">
        <f>M434+M436</f>
        <v>0</v>
      </c>
      <c r="N433" s="79">
        <f>N434+N436</f>
        <v>8087500</v>
      </c>
      <c r="O433" s="105">
        <f t="shared" si="24"/>
        <v>8087500</v>
      </c>
      <c r="P433" s="95"/>
      <c r="Q433" s="95"/>
      <c r="R433" s="95"/>
    </row>
    <row r="434" spans="2:18" ht="12.75">
      <c r="B434" s="88" t="s">
        <v>879</v>
      </c>
      <c r="C434" s="77" t="s">
        <v>648</v>
      </c>
      <c r="D434" s="78" t="s">
        <v>644</v>
      </c>
      <c r="E434" s="78" t="s">
        <v>780</v>
      </c>
      <c r="F434" s="77"/>
      <c r="G434" s="103">
        <f>G435</f>
        <v>1143500</v>
      </c>
      <c r="H434" s="103">
        <f>H435</f>
        <v>42500</v>
      </c>
      <c r="I434" s="104">
        <f t="shared" si="25"/>
        <v>1186000</v>
      </c>
      <c r="J434" s="79">
        <f>J435</f>
        <v>1143500</v>
      </c>
      <c r="K434" s="79">
        <f>K435</f>
        <v>42500</v>
      </c>
      <c r="L434" s="105">
        <f t="shared" si="23"/>
        <v>1186000</v>
      </c>
      <c r="M434" s="79">
        <f>M435</f>
        <v>0</v>
      </c>
      <c r="N434" s="79">
        <f>N435</f>
        <v>1186000</v>
      </c>
      <c r="O434" s="105">
        <f t="shared" si="24"/>
        <v>1186000</v>
      </c>
      <c r="P434" s="95"/>
      <c r="Q434" s="95"/>
      <c r="R434" s="95"/>
    </row>
    <row r="435" spans="2:18" ht="36">
      <c r="B435" s="88" t="s">
        <v>765</v>
      </c>
      <c r="C435" s="77" t="s">
        <v>648</v>
      </c>
      <c r="D435" s="78" t="s">
        <v>644</v>
      </c>
      <c r="E435" s="78" t="s">
        <v>780</v>
      </c>
      <c r="F435" s="77">
        <v>100</v>
      </c>
      <c r="G435" s="103">
        <v>1143500</v>
      </c>
      <c r="H435" s="104">
        <v>42500</v>
      </c>
      <c r="I435" s="104">
        <f t="shared" si="25"/>
        <v>1186000</v>
      </c>
      <c r="J435" s="79">
        <v>1143500</v>
      </c>
      <c r="K435" s="71">
        <v>42500</v>
      </c>
      <c r="L435" s="105">
        <f t="shared" si="23"/>
        <v>1186000</v>
      </c>
      <c r="M435" s="79">
        <v>0</v>
      </c>
      <c r="N435" s="71">
        <v>1186000</v>
      </c>
      <c r="O435" s="105">
        <f t="shared" si="24"/>
        <v>1186000</v>
      </c>
      <c r="P435" s="95"/>
      <c r="Q435" s="95"/>
      <c r="R435" s="95"/>
    </row>
    <row r="436" spans="2:18" ht="27.75" customHeight="1">
      <c r="B436" s="88" t="s">
        <v>1107</v>
      </c>
      <c r="C436" s="77" t="s">
        <v>648</v>
      </c>
      <c r="D436" s="78" t="s">
        <v>644</v>
      </c>
      <c r="E436" s="78" t="s">
        <v>779</v>
      </c>
      <c r="F436" s="77"/>
      <c r="G436" s="103">
        <f>G437+G438</f>
        <v>580200</v>
      </c>
      <c r="H436" s="103">
        <f>H437+H438</f>
        <v>8914960</v>
      </c>
      <c r="I436" s="104">
        <f t="shared" si="25"/>
        <v>9495160</v>
      </c>
      <c r="J436" s="79">
        <f>J437+J438</f>
        <v>580200</v>
      </c>
      <c r="K436" s="79">
        <f>K437+K438</f>
        <v>6321300</v>
      </c>
      <c r="L436" s="105">
        <f t="shared" si="23"/>
        <v>6901500</v>
      </c>
      <c r="M436" s="79">
        <f>M437+M438</f>
        <v>0</v>
      </c>
      <c r="N436" s="79">
        <f>N437+N438</f>
        <v>6901500</v>
      </c>
      <c r="O436" s="105">
        <f t="shared" si="24"/>
        <v>6901500</v>
      </c>
      <c r="P436" s="95"/>
      <c r="Q436" s="95"/>
      <c r="R436" s="95"/>
    </row>
    <row r="437" spans="2:18" ht="36">
      <c r="B437" s="88" t="s">
        <v>765</v>
      </c>
      <c r="C437" s="77" t="s">
        <v>648</v>
      </c>
      <c r="D437" s="78" t="s">
        <v>644</v>
      </c>
      <c r="E437" s="78" t="s">
        <v>779</v>
      </c>
      <c r="F437" s="77">
        <v>100</v>
      </c>
      <c r="G437" s="103">
        <v>580200</v>
      </c>
      <c r="H437" s="104">
        <v>6641300</v>
      </c>
      <c r="I437" s="104">
        <f t="shared" si="25"/>
        <v>7221500</v>
      </c>
      <c r="J437" s="79">
        <v>580200</v>
      </c>
      <c r="K437" s="71">
        <v>6321300</v>
      </c>
      <c r="L437" s="105">
        <f t="shared" si="23"/>
        <v>6901500</v>
      </c>
      <c r="M437" s="79">
        <v>0</v>
      </c>
      <c r="N437" s="71">
        <v>6901500</v>
      </c>
      <c r="O437" s="105">
        <f t="shared" si="24"/>
        <v>6901500</v>
      </c>
      <c r="P437" s="95"/>
      <c r="Q437" s="95"/>
      <c r="R437" s="95"/>
    </row>
    <row r="438" spans="2:18" ht="24">
      <c r="B438" s="88" t="s">
        <v>766</v>
      </c>
      <c r="C438" s="77" t="s">
        <v>648</v>
      </c>
      <c r="D438" s="78" t="s">
        <v>644</v>
      </c>
      <c r="E438" s="78" t="s">
        <v>779</v>
      </c>
      <c r="F438" s="77" t="s">
        <v>971</v>
      </c>
      <c r="G438" s="103">
        <v>0</v>
      </c>
      <c r="H438" s="104">
        <v>2273660</v>
      </c>
      <c r="I438" s="104">
        <f t="shared" si="25"/>
        <v>2273660</v>
      </c>
      <c r="J438" s="79">
        <v>0</v>
      </c>
      <c r="K438" s="71"/>
      <c r="L438" s="105">
        <f t="shared" si="23"/>
        <v>0</v>
      </c>
      <c r="M438" s="79"/>
      <c r="N438" s="71"/>
      <c r="O438" s="105">
        <f t="shared" si="24"/>
        <v>0</v>
      </c>
      <c r="P438" s="95"/>
      <c r="Q438" s="95"/>
      <c r="R438" s="95"/>
    </row>
    <row r="439" spans="2:18" ht="24">
      <c r="B439" s="96" t="s">
        <v>1120</v>
      </c>
      <c r="C439" s="77" t="s">
        <v>648</v>
      </c>
      <c r="D439" s="78" t="s">
        <v>644</v>
      </c>
      <c r="E439" s="78" t="s">
        <v>1109</v>
      </c>
      <c r="F439" s="77"/>
      <c r="G439" s="103">
        <f>G440</f>
        <v>0</v>
      </c>
      <c r="H439" s="103">
        <f>H440</f>
        <v>4105768</v>
      </c>
      <c r="I439" s="104">
        <f t="shared" si="25"/>
        <v>4105768</v>
      </c>
      <c r="J439" s="79">
        <f>J440</f>
        <v>0</v>
      </c>
      <c r="K439" s="79">
        <f>K440</f>
        <v>3509900</v>
      </c>
      <c r="L439" s="105">
        <f t="shared" si="23"/>
        <v>3509900</v>
      </c>
      <c r="M439" s="79">
        <f>M440</f>
        <v>0</v>
      </c>
      <c r="N439" s="79">
        <f>N440</f>
        <v>3682280</v>
      </c>
      <c r="O439" s="105">
        <f t="shared" si="24"/>
        <v>3682280</v>
      </c>
      <c r="P439" s="95"/>
      <c r="Q439" s="95"/>
      <c r="R439" s="95"/>
    </row>
    <row r="440" spans="2:18" ht="36">
      <c r="B440" s="96" t="s">
        <v>1090</v>
      </c>
      <c r="C440" s="77" t="s">
        <v>648</v>
      </c>
      <c r="D440" s="78" t="s">
        <v>644</v>
      </c>
      <c r="E440" s="78" t="s">
        <v>1108</v>
      </c>
      <c r="F440" s="77"/>
      <c r="G440" s="103">
        <f>G441+G442+G443</f>
        <v>0</v>
      </c>
      <c r="H440" s="103">
        <f>H441+H442+H443</f>
        <v>4105768</v>
      </c>
      <c r="I440" s="104">
        <f t="shared" si="25"/>
        <v>4105768</v>
      </c>
      <c r="J440" s="79">
        <f>J441+J442+J443</f>
        <v>0</v>
      </c>
      <c r="K440" s="79">
        <f>K441+K442+K443</f>
        <v>3509900</v>
      </c>
      <c r="L440" s="105">
        <f t="shared" si="23"/>
        <v>3509900</v>
      </c>
      <c r="M440" s="79">
        <f>M441+M442+M443</f>
        <v>0</v>
      </c>
      <c r="N440" s="79">
        <f>N441+N442+N443</f>
        <v>3682280</v>
      </c>
      <c r="O440" s="105">
        <f t="shared" si="24"/>
        <v>3682280</v>
      </c>
      <c r="P440" s="95"/>
      <c r="Q440" s="95"/>
      <c r="R440" s="95"/>
    </row>
    <row r="441" spans="2:18" ht="36">
      <c r="B441" s="88" t="s">
        <v>765</v>
      </c>
      <c r="C441" s="77" t="s">
        <v>648</v>
      </c>
      <c r="D441" s="78" t="s">
        <v>644</v>
      </c>
      <c r="E441" s="78" t="s">
        <v>1108</v>
      </c>
      <c r="F441" s="77" t="s">
        <v>733</v>
      </c>
      <c r="G441" s="103">
        <v>0</v>
      </c>
      <c r="H441" s="104">
        <f>3501900+378000</f>
        <v>3879900</v>
      </c>
      <c r="I441" s="104">
        <f t="shared" si="25"/>
        <v>3879900</v>
      </c>
      <c r="J441" s="79">
        <v>0</v>
      </c>
      <c r="K441" s="71">
        <v>3501900</v>
      </c>
      <c r="L441" s="105">
        <f t="shared" si="23"/>
        <v>3501900</v>
      </c>
      <c r="M441" s="79">
        <v>0</v>
      </c>
      <c r="N441" s="71">
        <v>3674280</v>
      </c>
      <c r="O441" s="105">
        <f t="shared" si="24"/>
        <v>3674280</v>
      </c>
      <c r="P441" s="95"/>
      <c r="Q441" s="95"/>
      <c r="R441" s="95"/>
    </row>
    <row r="442" spans="2:18" ht="24">
      <c r="B442" s="88" t="s">
        <v>766</v>
      </c>
      <c r="C442" s="77" t="s">
        <v>648</v>
      </c>
      <c r="D442" s="78" t="s">
        <v>644</v>
      </c>
      <c r="E442" s="78" t="s">
        <v>1108</v>
      </c>
      <c r="F442" s="77" t="s">
        <v>971</v>
      </c>
      <c r="G442" s="103">
        <v>0</v>
      </c>
      <c r="H442" s="104">
        <v>217868</v>
      </c>
      <c r="I442" s="104">
        <f t="shared" si="25"/>
        <v>217868</v>
      </c>
      <c r="J442" s="79">
        <v>0</v>
      </c>
      <c r="K442" s="71"/>
      <c r="L442" s="105">
        <f t="shared" si="23"/>
        <v>0</v>
      </c>
      <c r="M442" s="79"/>
      <c r="N442" s="71"/>
      <c r="O442" s="105">
        <f t="shared" si="24"/>
        <v>0</v>
      </c>
      <c r="P442" s="95"/>
      <c r="Q442" s="95"/>
      <c r="R442" s="95"/>
    </row>
    <row r="443" spans="2:18" ht="12.75">
      <c r="B443" s="88" t="s">
        <v>769</v>
      </c>
      <c r="C443" s="77" t="s">
        <v>648</v>
      </c>
      <c r="D443" s="78" t="s">
        <v>644</v>
      </c>
      <c r="E443" s="78" t="s">
        <v>1108</v>
      </c>
      <c r="F443" s="77" t="s">
        <v>967</v>
      </c>
      <c r="G443" s="103">
        <v>0</v>
      </c>
      <c r="H443" s="104">
        <v>8000</v>
      </c>
      <c r="I443" s="104">
        <f t="shared" si="25"/>
        <v>8000</v>
      </c>
      <c r="J443" s="79">
        <v>0</v>
      </c>
      <c r="K443" s="71">
        <v>8000</v>
      </c>
      <c r="L443" s="105">
        <f t="shared" si="23"/>
        <v>8000</v>
      </c>
      <c r="M443" s="79">
        <v>0</v>
      </c>
      <c r="N443" s="71">
        <v>8000</v>
      </c>
      <c r="O443" s="105">
        <f t="shared" si="24"/>
        <v>8000</v>
      </c>
      <c r="P443" s="95"/>
      <c r="Q443" s="95"/>
      <c r="R443" s="95"/>
    </row>
    <row r="444" spans="2:18" ht="42" customHeight="1">
      <c r="B444" s="88" t="s">
        <v>1090</v>
      </c>
      <c r="C444" s="77" t="s">
        <v>648</v>
      </c>
      <c r="D444" s="78" t="s">
        <v>644</v>
      </c>
      <c r="E444" s="78" t="s">
        <v>1089</v>
      </c>
      <c r="F444" s="77"/>
      <c r="G444" s="103">
        <f>G445</f>
        <v>4537210</v>
      </c>
      <c r="H444" s="103">
        <f>H445</f>
        <v>0</v>
      </c>
      <c r="I444" s="104">
        <f t="shared" si="25"/>
        <v>4537210</v>
      </c>
      <c r="J444" s="79">
        <f>J445</f>
        <v>4537210</v>
      </c>
      <c r="K444" s="79">
        <f>K445</f>
        <v>0</v>
      </c>
      <c r="L444" s="105">
        <f t="shared" si="23"/>
        <v>4537210</v>
      </c>
      <c r="M444" s="79">
        <f>M445</f>
        <v>0</v>
      </c>
      <c r="N444" s="79">
        <f>N445</f>
        <v>4537210</v>
      </c>
      <c r="O444" s="105">
        <f t="shared" si="24"/>
        <v>4537210</v>
      </c>
      <c r="P444" s="95"/>
      <c r="Q444" s="95"/>
      <c r="R444" s="95"/>
    </row>
    <row r="445" spans="2:18" ht="36">
      <c r="B445" s="88" t="s">
        <v>765</v>
      </c>
      <c r="C445" s="77" t="s">
        <v>648</v>
      </c>
      <c r="D445" s="78" t="s">
        <v>644</v>
      </c>
      <c r="E445" s="78" t="s">
        <v>1089</v>
      </c>
      <c r="F445" s="77" t="s">
        <v>733</v>
      </c>
      <c r="G445" s="103">
        <v>4537210</v>
      </c>
      <c r="H445" s="104"/>
      <c r="I445" s="104">
        <f t="shared" si="25"/>
        <v>4537210</v>
      </c>
      <c r="J445" s="79">
        <v>4537210</v>
      </c>
      <c r="K445" s="71">
        <v>0</v>
      </c>
      <c r="L445" s="105">
        <f t="shared" si="23"/>
        <v>4537210</v>
      </c>
      <c r="M445" s="79">
        <v>0</v>
      </c>
      <c r="N445" s="71">
        <v>4537210</v>
      </c>
      <c r="O445" s="105">
        <f t="shared" si="24"/>
        <v>4537210</v>
      </c>
      <c r="P445" s="95"/>
      <c r="Q445" s="95"/>
      <c r="R445" s="95"/>
    </row>
    <row r="446" spans="2:18" ht="24">
      <c r="B446" s="88" t="s">
        <v>882</v>
      </c>
      <c r="C446" s="77" t="s">
        <v>648</v>
      </c>
      <c r="D446" s="78" t="s">
        <v>644</v>
      </c>
      <c r="E446" s="78" t="s">
        <v>777</v>
      </c>
      <c r="F446" s="77"/>
      <c r="G446" s="103">
        <f>G447</f>
        <v>14985198</v>
      </c>
      <c r="H446" s="103">
        <f>H447</f>
        <v>-14985198</v>
      </c>
      <c r="I446" s="104">
        <f t="shared" si="25"/>
        <v>0</v>
      </c>
      <c r="J446" s="79">
        <f>J447</f>
        <v>14985198</v>
      </c>
      <c r="K446" s="79">
        <f>K447</f>
        <v>-14985198</v>
      </c>
      <c r="L446" s="105">
        <f t="shared" si="23"/>
        <v>0</v>
      </c>
      <c r="M446" s="79">
        <f>M447</f>
        <v>0</v>
      </c>
      <c r="N446" s="79">
        <f>N447</f>
        <v>0</v>
      </c>
      <c r="O446" s="105">
        <f t="shared" si="24"/>
        <v>0</v>
      </c>
      <c r="P446" s="95"/>
      <c r="Q446" s="95"/>
      <c r="R446" s="95"/>
    </row>
    <row r="447" spans="2:18" ht="24">
      <c r="B447" s="88" t="s">
        <v>883</v>
      </c>
      <c r="C447" s="77" t="s">
        <v>648</v>
      </c>
      <c r="D447" s="78" t="s">
        <v>644</v>
      </c>
      <c r="E447" s="78" t="s">
        <v>778</v>
      </c>
      <c r="F447" s="77"/>
      <c r="G447" s="103">
        <f>G448+G449+G450</f>
        <v>14985198</v>
      </c>
      <c r="H447" s="103">
        <f>H448+H449+H450</f>
        <v>-14985198</v>
      </c>
      <c r="I447" s="104">
        <f t="shared" si="25"/>
        <v>0</v>
      </c>
      <c r="J447" s="79">
        <f>J448+J449+J450</f>
        <v>14985198</v>
      </c>
      <c r="K447" s="79">
        <f>K448+K449+K450</f>
        <v>-14985198</v>
      </c>
      <c r="L447" s="105">
        <f t="shared" si="23"/>
        <v>0</v>
      </c>
      <c r="M447" s="79">
        <f>M448+M449+M450</f>
        <v>0</v>
      </c>
      <c r="N447" s="79">
        <f>N448+N449+N450</f>
        <v>0</v>
      </c>
      <c r="O447" s="105">
        <f t="shared" si="24"/>
        <v>0</v>
      </c>
      <c r="P447" s="95"/>
      <c r="Q447" s="95"/>
      <c r="R447" s="95"/>
    </row>
    <row r="448" spans="2:18" ht="36">
      <c r="B448" s="88" t="s">
        <v>765</v>
      </c>
      <c r="C448" s="77" t="s">
        <v>648</v>
      </c>
      <c r="D448" s="78" t="s">
        <v>644</v>
      </c>
      <c r="E448" s="78" t="s">
        <v>778</v>
      </c>
      <c r="F448" s="77">
        <v>100</v>
      </c>
      <c r="G448" s="103">
        <v>11453520</v>
      </c>
      <c r="H448" s="104">
        <v>-11453520</v>
      </c>
      <c r="I448" s="104">
        <f t="shared" si="25"/>
        <v>0</v>
      </c>
      <c r="J448" s="79">
        <v>11453520</v>
      </c>
      <c r="K448" s="71">
        <v>-11453520</v>
      </c>
      <c r="L448" s="105">
        <f t="shared" si="23"/>
        <v>0</v>
      </c>
      <c r="M448" s="79">
        <v>0</v>
      </c>
      <c r="N448" s="71"/>
      <c r="O448" s="105">
        <f t="shared" si="24"/>
        <v>0</v>
      </c>
      <c r="P448" s="95"/>
      <c r="Q448" s="95"/>
      <c r="R448" s="95"/>
    </row>
    <row r="449" spans="2:18" ht="24">
      <c r="B449" s="88" t="s">
        <v>766</v>
      </c>
      <c r="C449" s="77" t="s">
        <v>648</v>
      </c>
      <c r="D449" s="78" t="s">
        <v>644</v>
      </c>
      <c r="E449" s="78" t="s">
        <v>778</v>
      </c>
      <c r="F449" s="77">
        <v>200</v>
      </c>
      <c r="G449" s="103">
        <v>3482588</v>
      </c>
      <c r="H449" s="104">
        <v>-3482588</v>
      </c>
      <c r="I449" s="104">
        <f t="shared" si="25"/>
        <v>0</v>
      </c>
      <c r="J449" s="79">
        <v>3482588</v>
      </c>
      <c r="K449" s="71">
        <v>-3482588</v>
      </c>
      <c r="L449" s="105">
        <f t="shared" si="23"/>
        <v>0</v>
      </c>
      <c r="M449" s="79">
        <v>0</v>
      </c>
      <c r="N449" s="71"/>
      <c r="O449" s="105">
        <f t="shared" si="24"/>
        <v>0</v>
      </c>
      <c r="P449" s="95"/>
      <c r="Q449" s="95"/>
      <c r="R449" s="95"/>
    </row>
    <row r="450" spans="2:18" ht="12.75">
      <c r="B450" s="88" t="s">
        <v>769</v>
      </c>
      <c r="C450" s="77" t="s">
        <v>648</v>
      </c>
      <c r="D450" s="78" t="s">
        <v>644</v>
      </c>
      <c r="E450" s="78" t="s">
        <v>778</v>
      </c>
      <c r="F450" s="77">
        <v>800</v>
      </c>
      <c r="G450" s="103">
        <v>49090</v>
      </c>
      <c r="H450" s="104">
        <v>-49090</v>
      </c>
      <c r="I450" s="104">
        <f t="shared" si="25"/>
        <v>0</v>
      </c>
      <c r="J450" s="79">
        <v>49090</v>
      </c>
      <c r="K450" s="71">
        <v>-49090</v>
      </c>
      <c r="L450" s="105">
        <f t="shared" si="23"/>
        <v>0</v>
      </c>
      <c r="M450" s="79">
        <v>0</v>
      </c>
      <c r="N450" s="71"/>
      <c r="O450" s="105">
        <f t="shared" si="24"/>
        <v>0</v>
      </c>
      <c r="P450" s="95"/>
      <c r="Q450" s="95"/>
      <c r="R450" s="95"/>
    </row>
    <row r="451" spans="2:18" s="64" customFormat="1" ht="24">
      <c r="B451" s="88" t="s">
        <v>989</v>
      </c>
      <c r="C451" s="69" t="s">
        <v>648</v>
      </c>
      <c r="D451" s="70" t="s">
        <v>644</v>
      </c>
      <c r="E451" s="70" t="s">
        <v>988</v>
      </c>
      <c r="F451" s="69"/>
      <c r="G451" s="104">
        <f>G452</f>
        <v>0</v>
      </c>
      <c r="H451" s="104">
        <f>H452</f>
        <v>0</v>
      </c>
      <c r="I451" s="104">
        <f t="shared" si="25"/>
        <v>0</v>
      </c>
      <c r="J451" s="71">
        <f>J452</f>
        <v>0</v>
      </c>
      <c r="K451" s="71">
        <f>K452</f>
        <v>0</v>
      </c>
      <c r="L451" s="105">
        <f t="shared" si="23"/>
        <v>0</v>
      </c>
      <c r="M451" s="71">
        <f>M452</f>
        <v>0</v>
      </c>
      <c r="N451" s="71">
        <f>N452</f>
        <v>0</v>
      </c>
      <c r="O451" s="105">
        <f t="shared" si="24"/>
        <v>0</v>
      </c>
      <c r="P451" s="95"/>
      <c r="Q451" s="95"/>
      <c r="R451" s="95"/>
    </row>
    <row r="452" spans="2:18" s="64" customFormat="1" ht="24">
      <c r="B452" s="88" t="s">
        <v>990</v>
      </c>
      <c r="C452" s="69" t="s">
        <v>648</v>
      </c>
      <c r="D452" s="70" t="s">
        <v>644</v>
      </c>
      <c r="E452" s="70" t="s">
        <v>987</v>
      </c>
      <c r="F452" s="69"/>
      <c r="G452" s="104">
        <f>G453</f>
        <v>0</v>
      </c>
      <c r="H452" s="104">
        <f>H453</f>
        <v>0</v>
      </c>
      <c r="I452" s="104">
        <f t="shared" si="25"/>
        <v>0</v>
      </c>
      <c r="J452" s="71">
        <f>J453</f>
        <v>0</v>
      </c>
      <c r="K452" s="71">
        <f>K453</f>
        <v>0</v>
      </c>
      <c r="L452" s="105">
        <f t="shared" si="23"/>
        <v>0</v>
      </c>
      <c r="M452" s="71">
        <f>M453</f>
        <v>0</v>
      </c>
      <c r="N452" s="71">
        <f>N453</f>
        <v>0</v>
      </c>
      <c r="O452" s="105">
        <f t="shared" si="24"/>
        <v>0</v>
      </c>
      <c r="P452" s="95"/>
      <c r="Q452" s="95"/>
      <c r="R452" s="95"/>
    </row>
    <row r="453" spans="2:18" s="64" customFormat="1" ht="24">
      <c r="B453" s="88" t="s">
        <v>766</v>
      </c>
      <c r="C453" s="69" t="s">
        <v>648</v>
      </c>
      <c r="D453" s="70" t="s">
        <v>644</v>
      </c>
      <c r="E453" s="70" t="s">
        <v>987</v>
      </c>
      <c r="F453" s="69" t="s">
        <v>971</v>
      </c>
      <c r="G453" s="104"/>
      <c r="H453" s="104"/>
      <c r="I453" s="104">
        <f t="shared" si="25"/>
        <v>0</v>
      </c>
      <c r="J453" s="71"/>
      <c r="K453" s="71"/>
      <c r="L453" s="105">
        <f t="shared" si="23"/>
        <v>0</v>
      </c>
      <c r="M453" s="71">
        <v>0</v>
      </c>
      <c r="N453" s="71"/>
      <c r="O453" s="105">
        <f t="shared" si="24"/>
        <v>0</v>
      </c>
      <c r="P453" s="95"/>
      <c r="Q453" s="95"/>
      <c r="R453" s="95"/>
    </row>
    <row r="454" spans="2:18" ht="12.75">
      <c r="B454" s="88" t="s">
        <v>957</v>
      </c>
      <c r="C454" s="77" t="s">
        <v>649</v>
      </c>
      <c r="D454" s="78"/>
      <c r="E454" s="78"/>
      <c r="F454" s="77"/>
      <c r="G454" s="103">
        <f>G455+G496</f>
        <v>31694704</v>
      </c>
      <c r="H454" s="104">
        <f>H455+H496</f>
        <v>3987907</v>
      </c>
      <c r="I454" s="104">
        <f t="shared" si="25"/>
        <v>35682611</v>
      </c>
      <c r="J454" s="79">
        <f>J455+J496</f>
        <v>30392336</v>
      </c>
      <c r="K454" s="71">
        <f>K455+K496</f>
        <v>2849523</v>
      </c>
      <c r="L454" s="71">
        <f t="shared" si="23"/>
        <v>33241859</v>
      </c>
      <c r="M454" s="79">
        <f>M455+M496</f>
        <v>0</v>
      </c>
      <c r="N454" s="71">
        <f>N455+N496</f>
        <v>33241859</v>
      </c>
      <c r="O454" s="71">
        <f t="shared" si="24"/>
        <v>33241859</v>
      </c>
      <c r="P454" s="95"/>
      <c r="Q454" s="95"/>
      <c r="R454" s="95"/>
    </row>
    <row r="455" spans="2:18" ht="12.75">
      <c r="B455" s="88" t="s">
        <v>523</v>
      </c>
      <c r="C455" s="77" t="s">
        <v>649</v>
      </c>
      <c r="D455" s="78" t="s">
        <v>637</v>
      </c>
      <c r="E455" s="78"/>
      <c r="F455" s="77"/>
      <c r="G455" s="103">
        <f>G456+G463+G466+G493+G481+G488</f>
        <v>27650668</v>
      </c>
      <c r="H455" s="104">
        <f>H456+H463+H466+H493+H481+H488</f>
        <v>3348715</v>
      </c>
      <c r="I455" s="104">
        <f t="shared" si="25"/>
        <v>30999383</v>
      </c>
      <c r="J455" s="79">
        <f>J456+J463+J466+J493+J481+J488</f>
        <v>26348300</v>
      </c>
      <c r="K455" s="71">
        <f>K456+K463+K466+K493+K481+K488</f>
        <v>2465101</v>
      </c>
      <c r="L455" s="71">
        <f t="shared" si="23"/>
        <v>28813401</v>
      </c>
      <c r="M455" s="79">
        <f>M456+M463+M466+M493+M481+M488</f>
        <v>0</v>
      </c>
      <c r="N455" s="71">
        <f>N456+N463+N466+N493+N481+N488</f>
        <v>28813401</v>
      </c>
      <c r="O455" s="71">
        <f t="shared" si="24"/>
        <v>28813401</v>
      </c>
      <c r="P455" s="95"/>
      <c r="Q455" s="95"/>
      <c r="R455" s="95"/>
    </row>
    <row r="456" spans="2:18" ht="24">
      <c r="B456" s="88" t="s">
        <v>832</v>
      </c>
      <c r="C456" s="77" t="s">
        <v>649</v>
      </c>
      <c r="D456" s="78" t="s">
        <v>637</v>
      </c>
      <c r="E456" s="78" t="s">
        <v>753</v>
      </c>
      <c r="F456" s="77"/>
      <c r="G456" s="103">
        <f>G457+G459+G461</f>
        <v>19055317</v>
      </c>
      <c r="H456" s="104">
        <f>H457+H459+H461</f>
        <v>1249984</v>
      </c>
      <c r="I456" s="104">
        <f t="shared" si="25"/>
        <v>20305301</v>
      </c>
      <c r="J456" s="79">
        <f>J457+J459+J461</f>
        <v>18147920</v>
      </c>
      <c r="K456" s="71">
        <f>K457+K459+K461</f>
        <v>1660381</v>
      </c>
      <c r="L456" s="105">
        <f t="shared" si="23"/>
        <v>19808301</v>
      </c>
      <c r="M456" s="79">
        <f>M457+M459+M461</f>
        <v>0</v>
      </c>
      <c r="N456" s="71">
        <f>N457+N459+N461</f>
        <v>19808301</v>
      </c>
      <c r="O456" s="105">
        <f t="shared" si="24"/>
        <v>19808301</v>
      </c>
      <c r="P456" s="95"/>
      <c r="Q456" s="95"/>
      <c r="R456" s="95"/>
    </row>
    <row r="457" spans="2:18" ht="12.75">
      <c r="B457" s="88" t="s">
        <v>833</v>
      </c>
      <c r="C457" s="77" t="s">
        <v>649</v>
      </c>
      <c r="D457" s="78" t="s">
        <v>637</v>
      </c>
      <c r="E457" s="78" t="s">
        <v>708</v>
      </c>
      <c r="F457" s="77"/>
      <c r="G457" s="103">
        <f>G458</f>
        <v>19055317</v>
      </c>
      <c r="H457" s="104">
        <f>H458</f>
        <v>1249984</v>
      </c>
      <c r="I457" s="104">
        <f t="shared" si="25"/>
        <v>20305301</v>
      </c>
      <c r="J457" s="79">
        <f>J458</f>
        <v>18147920</v>
      </c>
      <c r="K457" s="71">
        <f>K458</f>
        <v>1660381</v>
      </c>
      <c r="L457" s="105">
        <f t="shared" si="23"/>
        <v>19808301</v>
      </c>
      <c r="M457" s="79">
        <f>M458</f>
        <v>0</v>
      </c>
      <c r="N457" s="71">
        <f>N458</f>
        <v>19808301</v>
      </c>
      <c r="O457" s="105">
        <f t="shared" si="24"/>
        <v>19808301</v>
      </c>
      <c r="P457" s="95"/>
      <c r="Q457" s="95"/>
      <c r="R457" s="95"/>
    </row>
    <row r="458" spans="2:18" ht="24">
      <c r="B458" s="88" t="s">
        <v>767</v>
      </c>
      <c r="C458" s="77" t="s">
        <v>649</v>
      </c>
      <c r="D458" s="78" t="s">
        <v>637</v>
      </c>
      <c r="E458" s="78" t="s">
        <v>708</v>
      </c>
      <c r="F458" s="77">
        <v>600</v>
      </c>
      <c r="G458" s="103">
        <v>19055317</v>
      </c>
      <c r="H458" s="104">
        <v>1249984</v>
      </c>
      <c r="I458" s="104">
        <f t="shared" si="25"/>
        <v>20305301</v>
      </c>
      <c r="J458" s="79">
        <v>18147920</v>
      </c>
      <c r="K458" s="71">
        <v>1660381</v>
      </c>
      <c r="L458" s="105">
        <f t="shared" si="23"/>
        <v>19808301</v>
      </c>
      <c r="M458" s="79">
        <v>0</v>
      </c>
      <c r="N458" s="71">
        <v>19808301</v>
      </c>
      <c r="O458" s="105">
        <f t="shared" si="24"/>
        <v>19808301</v>
      </c>
      <c r="P458" s="95"/>
      <c r="Q458" s="95"/>
      <c r="R458" s="95"/>
    </row>
    <row r="459" spans="2:18" s="64" customFormat="1" ht="12.75">
      <c r="B459" s="88" t="s">
        <v>833</v>
      </c>
      <c r="C459" s="69" t="s">
        <v>649</v>
      </c>
      <c r="D459" s="70" t="s">
        <v>637</v>
      </c>
      <c r="E459" s="70" t="s">
        <v>1014</v>
      </c>
      <c r="F459" s="69"/>
      <c r="G459" s="104">
        <f>G460</f>
        <v>0</v>
      </c>
      <c r="H459" s="104">
        <f>H460</f>
        <v>0</v>
      </c>
      <c r="I459" s="104">
        <f t="shared" si="25"/>
        <v>0</v>
      </c>
      <c r="J459" s="71">
        <f>J460</f>
        <v>0</v>
      </c>
      <c r="K459" s="71">
        <f>K460</f>
        <v>0</v>
      </c>
      <c r="L459" s="105">
        <f t="shared" si="23"/>
        <v>0</v>
      </c>
      <c r="M459" s="71">
        <f>M460</f>
        <v>0</v>
      </c>
      <c r="N459" s="71">
        <f>N460</f>
        <v>0</v>
      </c>
      <c r="O459" s="105">
        <f t="shared" si="24"/>
        <v>0</v>
      </c>
      <c r="P459" s="95"/>
      <c r="Q459" s="95"/>
      <c r="R459" s="95"/>
    </row>
    <row r="460" spans="2:18" s="64" customFormat="1" ht="24">
      <c r="B460" s="88" t="s">
        <v>767</v>
      </c>
      <c r="C460" s="69" t="s">
        <v>649</v>
      </c>
      <c r="D460" s="70" t="s">
        <v>637</v>
      </c>
      <c r="E460" s="70" t="s">
        <v>1014</v>
      </c>
      <c r="F460" s="69">
        <v>600</v>
      </c>
      <c r="G460" s="104">
        <v>0</v>
      </c>
      <c r="H460" s="104"/>
      <c r="I460" s="104">
        <f t="shared" si="25"/>
        <v>0</v>
      </c>
      <c r="J460" s="71">
        <v>0</v>
      </c>
      <c r="K460" s="71"/>
      <c r="L460" s="105">
        <f t="shared" si="23"/>
        <v>0</v>
      </c>
      <c r="M460" s="71">
        <v>0</v>
      </c>
      <c r="N460" s="71"/>
      <c r="O460" s="105">
        <f t="shared" si="24"/>
        <v>0</v>
      </c>
      <c r="P460" s="95"/>
      <c r="Q460" s="95"/>
      <c r="R460" s="95"/>
    </row>
    <row r="461" spans="2:18" s="64" customFormat="1" ht="24">
      <c r="B461" s="88" t="s">
        <v>1024</v>
      </c>
      <c r="C461" s="69" t="s">
        <v>649</v>
      </c>
      <c r="D461" s="70" t="s">
        <v>637</v>
      </c>
      <c r="E461" s="70" t="s">
        <v>1015</v>
      </c>
      <c r="F461" s="69"/>
      <c r="G461" s="104">
        <f>G462</f>
        <v>0</v>
      </c>
      <c r="H461" s="104">
        <f>H462</f>
        <v>0</v>
      </c>
      <c r="I461" s="104">
        <f t="shared" si="25"/>
        <v>0</v>
      </c>
      <c r="J461" s="71">
        <f>J462</f>
        <v>0</v>
      </c>
      <c r="K461" s="71">
        <f>K462</f>
        <v>0</v>
      </c>
      <c r="L461" s="105">
        <f t="shared" si="23"/>
        <v>0</v>
      </c>
      <c r="M461" s="71">
        <f>M462</f>
        <v>0</v>
      </c>
      <c r="N461" s="71">
        <f>N462</f>
        <v>0</v>
      </c>
      <c r="O461" s="105">
        <f t="shared" si="24"/>
        <v>0</v>
      </c>
      <c r="P461" s="95"/>
      <c r="Q461" s="95"/>
      <c r="R461" s="95"/>
    </row>
    <row r="462" spans="2:18" s="64" customFormat="1" ht="24">
      <c r="B462" s="88" t="s">
        <v>767</v>
      </c>
      <c r="C462" s="69" t="s">
        <v>649</v>
      </c>
      <c r="D462" s="70" t="s">
        <v>637</v>
      </c>
      <c r="E462" s="70" t="s">
        <v>1015</v>
      </c>
      <c r="F462" s="69">
        <v>600</v>
      </c>
      <c r="G462" s="104">
        <v>0</v>
      </c>
      <c r="H462" s="104"/>
      <c r="I462" s="104">
        <f t="shared" si="25"/>
        <v>0</v>
      </c>
      <c r="J462" s="71">
        <v>0</v>
      </c>
      <c r="K462" s="71"/>
      <c r="L462" s="105">
        <f t="shared" si="23"/>
        <v>0</v>
      </c>
      <c r="M462" s="71">
        <v>0</v>
      </c>
      <c r="N462" s="71"/>
      <c r="O462" s="105">
        <f t="shared" si="24"/>
        <v>0</v>
      </c>
      <c r="P462" s="95"/>
      <c r="Q462" s="95"/>
      <c r="R462" s="95"/>
    </row>
    <row r="463" spans="2:18" ht="24">
      <c r="B463" s="88" t="s">
        <v>834</v>
      </c>
      <c r="C463" s="77" t="s">
        <v>649</v>
      </c>
      <c r="D463" s="78" t="s">
        <v>637</v>
      </c>
      <c r="E463" s="78" t="s">
        <v>754</v>
      </c>
      <c r="F463" s="77"/>
      <c r="G463" s="103">
        <f>G464</f>
        <v>301000</v>
      </c>
      <c r="H463" s="104">
        <f>H464</f>
        <v>219280</v>
      </c>
      <c r="I463" s="104">
        <f t="shared" si="25"/>
        <v>520280</v>
      </c>
      <c r="J463" s="79">
        <f>J464</f>
        <v>301000</v>
      </c>
      <c r="K463" s="71">
        <f>K464</f>
        <v>219280</v>
      </c>
      <c r="L463" s="105">
        <f t="shared" si="23"/>
        <v>520280</v>
      </c>
      <c r="M463" s="79">
        <f>M464</f>
        <v>0</v>
      </c>
      <c r="N463" s="71">
        <f>N464</f>
        <v>520280</v>
      </c>
      <c r="O463" s="105">
        <f t="shared" si="24"/>
        <v>520280</v>
      </c>
      <c r="P463" s="95"/>
      <c r="Q463" s="95"/>
      <c r="R463" s="95"/>
    </row>
    <row r="464" spans="2:18" ht="24">
      <c r="B464" s="88" t="s">
        <v>835</v>
      </c>
      <c r="C464" s="77" t="s">
        <v>649</v>
      </c>
      <c r="D464" s="78" t="s">
        <v>637</v>
      </c>
      <c r="E464" s="78" t="s">
        <v>709</v>
      </c>
      <c r="F464" s="77"/>
      <c r="G464" s="103">
        <f>G465</f>
        <v>301000</v>
      </c>
      <c r="H464" s="104">
        <f>H465</f>
        <v>219280</v>
      </c>
      <c r="I464" s="104">
        <f t="shared" si="25"/>
        <v>520280</v>
      </c>
      <c r="J464" s="79">
        <f>J465</f>
        <v>301000</v>
      </c>
      <c r="K464" s="71">
        <f>K465</f>
        <v>219280</v>
      </c>
      <c r="L464" s="105">
        <f aca="true" t="shared" si="26" ref="L464:L527">J464+K464</f>
        <v>520280</v>
      </c>
      <c r="M464" s="79">
        <f>M465</f>
        <v>0</v>
      </c>
      <c r="N464" s="71">
        <f>N465</f>
        <v>520280</v>
      </c>
      <c r="O464" s="105">
        <f aca="true" t="shared" si="27" ref="O464:O527">M464+N464</f>
        <v>520280</v>
      </c>
      <c r="P464" s="95"/>
      <c r="Q464" s="95"/>
      <c r="R464" s="95"/>
    </row>
    <row r="465" spans="2:18" ht="24">
      <c r="B465" s="88" t="s">
        <v>767</v>
      </c>
      <c r="C465" s="77" t="s">
        <v>649</v>
      </c>
      <c r="D465" s="78" t="s">
        <v>637</v>
      </c>
      <c r="E465" s="78" t="s">
        <v>709</v>
      </c>
      <c r="F465" s="77">
        <v>600</v>
      </c>
      <c r="G465" s="103">
        <v>301000</v>
      </c>
      <c r="H465" s="104">
        <v>219280</v>
      </c>
      <c r="I465" s="104">
        <f t="shared" si="25"/>
        <v>520280</v>
      </c>
      <c r="J465" s="79">
        <v>301000</v>
      </c>
      <c r="K465" s="71">
        <v>219280</v>
      </c>
      <c r="L465" s="105">
        <f t="shared" si="26"/>
        <v>520280</v>
      </c>
      <c r="M465" s="79">
        <v>0</v>
      </c>
      <c r="N465" s="71">
        <v>520280</v>
      </c>
      <c r="O465" s="105">
        <f t="shared" si="27"/>
        <v>520280</v>
      </c>
      <c r="P465" s="95"/>
      <c r="Q465" s="95"/>
      <c r="R465" s="95"/>
    </row>
    <row r="466" spans="2:18" ht="24">
      <c r="B466" s="88" t="s">
        <v>836</v>
      </c>
      <c r="C466" s="77" t="s">
        <v>649</v>
      </c>
      <c r="D466" s="78" t="s">
        <v>637</v>
      </c>
      <c r="E466" s="78" t="s">
        <v>755</v>
      </c>
      <c r="F466" s="77"/>
      <c r="G466" s="103">
        <f>G467+G473+G475+G469+G477+G471+G479</f>
        <v>8294351</v>
      </c>
      <c r="H466" s="103">
        <f>H467+H473+H475+H469+H477+H471+H479</f>
        <v>879451</v>
      </c>
      <c r="I466" s="104">
        <f t="shared" si="25"/>
        <v>9173802</v>
      </c>
      <c r="J466" s="79">
        <f>J467+J473+J475+J469+J477+J471+J479</f>
        <v>7899380</v>
      </c>
      <c r="K466" s="79">
        <f>K467+K473+K475+K469+K477+K471+K479</f>
        <v>585440</v>
      </c>
      <c r="L466" s="105">
        <f t="shared" si="26"/>
        <v>8484820</v>
      </c>
      <c r="M466" s="79">
        <f>M467+M473+M475+M469+M477+M471+M479</f>
        <v>0</v>
      </c>
      <c r="N466" s="79">
        <f>N467+N473+N475+N469+N477+N471+N479</f>
        <v>8484820</v>
      </c>
      <c r="O466" s="105">
        <f t="shared" si="27"/>
        <v>8484820</v>
      </c>
      <c r="P466" s="95"/>
      <c r="Q466" s="95"/>
      <c r="R466" s="95"/>
    </row>
    <row r="467" spans="2:18" ht="12.75">
      <c r="B467" s="88" t="s">
        <v>837</v>
      </c>
      <c r="C467" s="77" t="s">
        <v>649</v>
      </c>
      <c r="D467" s="78" t="s">
        <v>637</v>
      </c>
      <c r="E467" s="78" t="s">
        <v>710</v>
      </c>
      <c r="F467" s="77"/>
      <c r="G467" s="103">
        <f>G468</f>
        <v>8294351</v>
      </c>
      <c r="H467" s="104">
        <f>H468</f>
        <v>679451</v>
      </c>
      <c r="I467" s="104">
        <f t="shared" si="25"/>
        <v>8973802</v>
      </c>
      <c r="J467" s="79">
        <f>J468</f>
        <v>7899380</v>
      </c>
      <c r="K467" s="71">
        <f>K468</f>
        <v>585440</v>
      </c>
      <c r="L467" s="105">
        <f t="shared" si="26"/>
        <v>8484820</v>
      </c>
      <c r="M467" s="79">
        <f>M468</f>
        <v>0</v>
      </c>
      <c r="N467" s="71">
        <f>N468</f>
        <v>8484820</v>
      </c>
      <c r="O467" s="105">
        <f t="shared" si="27"/>
        <v>8484820</v>
      </c>
      <c r="P467" s="95"/>
      <c r="Q467" s="95"/>
      <c r="R467" s="95"/>
    </row>
    <row r="468" spans="2:18" ht="24">
      <c r="B468" s="88" t="s">
        <v>767</v>
      </c>
      <c r="C468" s="77" t="s">
        <v>649</v>
      </c>
      <c r="D468" s="78" t="s">
        <v>637</v>
      </c>
      <c r="E468" s="78" t="s">
        <v>710</v>
      </c>
      <c r="F468" s="77">
        <v>600</v>
      </c>
      <c r="G468" s="103">
        <v>8294351</v>
      </c>
      <c r="H468" s="104">
        <v>679451</v>
      </c>
      <c r="I468" s="104">
        <f t="shared" si="25"/>
        <v>8973802</v>
      </c>
      <c r="J468" s="79">
        <v>7899380</v>
      </c>
      <c r="K468" s="71">
        <v>585440</v>
      </c>
      <c r="L468" s="105">
        <f t="shared" si="26"/>
        <v>8484820</v>
      </c>
      <c r="M468" s="79">
        <v>0</v>
      </c>
      <c r="N468" s="71">
        <v>8484820</v>
      </c>
      <c r="O468" s="105">
        <f t="shared" si="27"/>
        <v>8484820</v>
      </c>
      <c r="P468" s="95"/>
      <c r="Q468" s="95"/>
      <c r="R468" s="95"/>
    </row>
    <row r="469" spans="2:18" s="64" customFormat="1" ht="24">
      <c r="B469" s="88" t="s">
        <v>1023</v>
      </c>
      <c r="C469" s="69" t="s">
        <v>649</v>
      </c>
      <c r="D469" s="70" t="s">
        <v>637</v>
      </c>
      <c r="E469" s="70" t="s">
        <v>1033</v>
      </c>
      <c r="F469" s="69"/>
      <c r="G469" s="104">
        <f>G470</f>
        <v>0</v>
      </c>
      <c r="H469" s="104">
        <f>H470</f>
        <v>0</v>
      </c>
      <c r="I469" s="104">
        <f t="shared" si="25"/>
        <v>0</v>
      </c>
      <c r="J469" s="71">
        <f>J470</f>
        <v>0</v>
      </c>
      <c r="K469" s="71">
        <f>K470</f>
        <v>0</v>
      </c>
      <c r="L469" s="105">
        <f t="shared" si="26"/>
        <v>0</v>
      </c>
      <c r="M469" s="71">
        <f>M470</f>
        <v>0</v>
      </c>
      <c r="N469" s="71">
        <f>N470</f>
        <v>0</v>
      </c>
      <c r="O469" s="105">
        <f t="shared" si="27"/>
        <v>0</v>
      </c>
      <c r="P469" s="95"/>
      <c r="Q469" s="95"/>
      <c r="R469" s="95"/>
    </row>
    <row r="470" spans="2:18" s="64" customFormat="1" ht="24">
      <c r="B470" s="88" t="s">
        <v>767</v>
      </c>
      <c r="C470" s="69" t="s">
        <v>649</v>
      </c>
      <c r="D470" s="70" t="s">
        <v>637</v>
      </c>
      <c r="E470" s="70" t="s">
        <v>1033</v>
      </c>
      <c r="F470" s="69" t="s">
        <v>973</v>
      </c>
      <c r="G470" s="104">
        <v>0</v>
      </c>
      <c r="H470" s="104"/>
      <c r="I470" s="104">
        <f aca="true" t="shared" si="28" ref="I470:I533">G470+H470</f>
        <v>0</v>
      </c>
      <c r="J470" s="71">
        <v>0</v>
      </c>
      <c r="K470" s="71"/>
      <c r="L470" s="105">
        <f t="shared" si="26"/>
        <v>0</v>
      </c>
      <c r="M470" s="71">
        <v>0</v>
      </c>
      <c r="N470" s="71"/>
      <c r="O470" s="105">
        <f t="shared" si="27"/>
        <v>0</v>
      </c>
      <c r="P470" s="95"/>
      <c r="Q470" s="95"/>
      <c r="R470" s="95"/>
    </row>
    <row r="471" spans="2:18" s="64" customFormat="1" ht="24">
      <c r="B471" s="88" t="s">
        <v>1023</v>
      </c>
      <c r="C471" s="69" t="s">
        <v>649</v>
      </c>
      <c r="D471" s="70" t="s">
        <v>637</v>
      </c>
      <c r="E471" s="70" t="s">
        <v>1035</v>
      </c>
      <c r="F471" s="69"/>
      <c r="G471" s="104">
        <f>G472</f>
        <v>0</v>
      </c>
      <c r="H471" s="104">
        <f>H472</f>
        <v>0</v>
      </c>
      <c r="I471" s="104">
        <f t="shared" si="28"/>
        <v>0</v>
      </c>
      <c r="J471" s="71">
        <f>J472</f>
        <v>0</v>
      </c>
      <c r="K471" s="71">
        <f>K472</f>
        <v>0</v>
      </c>
      <c r="L471" s="105">
        <f t="shared" si="26"/>
        <v>0</v>
      </c>
      <c r="M471" s="71">
        <f>M472</f>
        <v>0</v>
      </c>
      <c r="N471" s="71">
        <f>N472</f>
        <v>0</v>
      </c>
      <c r="O471" s="105">
        <f t="shared" si="27"/>
        <v>0</v>
      </c>
      <c r="P471" s="95"/>
      <c r="Q471" s="95"/>
      <c r="R471" s="95"/>
    </row>
    <row r="472" spans="2:18" s="64" customFormat="1" ht="24">
      <c r="B472" s="88" t="s">
        <v>767</v>
      </c>
      <c r="C472" s="69" t="s">
        <v>649</v>
      </c>
      <c r="D472" s="70" t="s">
        <v>637</v>
      </c>
      <c r="E472" s="70" t="s">
        <v>1035</v>
      </c>
      <c r="F472" s="69" t="s">
        <v>973</v>
      </c>
      <c r="G472" s="104">
        <v>0</v>
      </c>
      <c r="H472" s="104"/>
      <c r="I472" s="104">
        <f t="shared" si="28"/>
        <v>0</v>
      </c>
      <c r="J472" s="71">
        <v>0</v>
      </c>
      <c r="K472" s="71"/>
      <c r="L472" s="105">
        <f t="shared" si="26"/>
        <v>0</v>
      </c>
      <c r="M472" s="71">
        <v>0</v>
      </c>
      <c r="N472" s="71"/>
      <c r="O472" s="105">
        <f t="shared" si="27"/>
        <v>0</v>
      </c>
      <c r="P472" s="95"/>
      <c r="Q472" s="95"/>
      <c r="R472" s="95"/>
    </row>
    <row r="473" spans="2:18" s="64" customFormat="1" ht="12.75">
      <c r="B473" s="88" t="s">
        <v>533</v>
      </c>
      <c r="C473" s="69" t="s">
        <v>649</v>
      </c>
      <c r="D473" s="70" t="s">
        <v>637</v>
      </c>
      <c r="E473" s="70" t="s">
        <v>711</v>
      </c>
      <c r="F473" s="69"/>
      <c r="G473" s="104">
        <f>G474</f>
        <v>0</v>
      </c>
      <c r="H473" s="104">
        <f>H474</f>
        <v>0</v>
      </c>
      <c r="I473" s="104">
        <f t="shared" si="28"/>
        <v>0</v>
      </c>
      <c r="J473" s="71">
        <f>J474</f>
        <v>0</v>
      </c>
      <c r="K473" s="71">
        <f>K474</f>
        <v>0</v>
      </c>
      <c r="L473" s="105">
        <f t="shared" si="26"/>
        <v>0</v>
      </c>
      <c r="M473" s="71">
        <f>M474</f>
        <v>0</v>
      </c>
      <c r="N473" s="71">
        <f>N474</f>
        <v>0</v>
      </c>
      <c r="O473" s="105">
        <f t="shared" si="27"/>
        <v>0</v>
      </c>
      <c r="P473" s="95"/>
      <c r="Q473" s="95"/>
      <c r="R473" s="95"/>
    </row>
    <row r="474" spans="2:18" s="64" customFormat="1" ht="24">
      <c r="B474" s="88" t="s">
        <v>767</v>
      </c>
      <c r="C474" s="69" t="s">
        <v>649</v>
      </c>
      <c r="D474" s="70" t="s">
        <v>637</v>
      </c>
      <c r="E474" s="70" t="s">
        <v>711</v>
      </c>
      <c r="F474" s="69">
        <v>600</v>
      </c>
      <c r="G474" s="104">
        <v>0</v>
      </c>
      <c r="H474" s="104"/>
      <c r="I474" s="104">
        <f t="shared" si="28"/>
        <v>0</v>
      </c>
      <c r="J474" s="71">
        <v>0</v>
      </c>
      <c r="K474" s="71"/>
      <c r="L474" s="105">
        <f t="shared" si="26"/>
        <v>0</v>
      </c>
      <c r="M474" s="71">
        <v>0</v>
      </c>
      <c r="N474" s="71"/>
      <c r="O474" s="105">
        <f t="shared" si="27"/>
        <v>0</v>
      </c>
      <c r="P474" s="95"/>
      <c r="Q474" s="95"/>
      <c r="R474" s="95"/>
    </row>
    <row r="475" spans="2:18" s="64" customFormat="1" ht="12.75">
      <c r="B475" s="88" t="s">
        <v>533</v>
      </c>
      <c r="C475" s="69" t="s">
        <v>649</v>
      </c>
      <c r="D475" s="70" t="s">
        <v>637</v>
      </c>
      <c r="E475" s="70" t="s">
        <v>712</v>
      </c>
      <c r="F475" s="69"/>
      <c r="G475" s="104">
        <f>G476</f>
        <v>0</v>
      </c>
      <c r="H475" s="104">
        <f>H476</f>
        <v>0</v>
      </c>
      <c r="I475" s="104">
        <f t="shared" si="28"/>
        <v>0</v>
      </c>
      <c r="J475" s="71">
        <f>J476</f>
        <v>0</v>
      </c>
      <c r="K475" s="71">
        <f>K476</f>
        <v>0</v>
      </c>
      <c r="L475" s="105">
        <f t="shared" si="26"/>
        <v>0</v>
      </c>
      <c r="M475" s="71">
        <f>M476</f>
        <v>0</v>
      </c>
      <c r="N475" s="71">
        <f>N476</f>
        <v>0</v>
      </c>
      <c r="O475" s="105">
        <f t="shared" si="27"/>
        <v>0</v>
      </c>
      <c r="P475" s="95"/>
      <c r="Q475" s="95"/>
      <c r="R475" s="95"/>
    </row>
    <row r="476" spans="2:18" s="64" customFormat="1" ht="24">
      <c r="B476" s="88" t="s">
        <v>767</v>
      </c>
      <c r="C476" s="69" t="s">
        <v>649</v>
      </c>
      <c r="D476" s="70" t="s">
        <v>637</v>
      </c>
      <c r="E476" s="70" t="s">
        <v>712</v>
      </c>
      <c r="F476" s="69">
        <v>600</v>
      </c>
      <c r="G476" s="104">
        <v>0</v>
      </c>
      <c r="H476" s="104"/>
      <c r="I476" s="104">
        <f t="shared" si="28"/>
        <v>0</v>
      </c>
      <c r="J476" s="71">
        <v>0</v>
      </c>
      <c r="K476" s="71"/>
      <c r="L476" s="105">
        <f t="shared" si="26"/>
        <v>0</v>
      </c>
      <c r="M476" s="71">
        <v>0</v>
      </c>
      <c r="N476" s="71"/>
      <c r="O476" s="105">
        <f t="shared" si="27"/>
        <v>0</v>
      </c>
      <c r="P476" s="95"/>
      <c r="Q476" s="95"/>
      <c r="R476" s="95"/>
    </row>
    <row r="477" spans="2:18" s="64" customFormat="1" ht="36">
      <c r="B477" s="88" t="s">
        <v>1042</v>
      </c>
      <c r="C477" s="69" t="s">
        <v>649</v>
      </c>
      <c r="D477" s="70" t="s">
        <v>637</v>
      </c>
      <c r="E477" s="70" t="s">
        <v>1034</v>
      </c>
      <c r="F477" s="69"/>
      <c r="G477" s="104">
        <f>G478</f>
        <v>0</v>
      </c>
      <c r="H477" s="104">
        <f>H478</f>
        <v>0</v>
      </c>
      <c r="I477" s="104">
        <f t="shared" si="28"/>
        <v>0</v>
      </c>
      <c r="J477" s="71">
        <f>J478</f>
        <v>0</v>
      </c>
      <c r="K477" s="71">
        <f>K478</f>
        <v>0</v>
      </c>
      <c r="L477" s="105">
        <f t="shared" si="26"/>
        <v>0</v>
      </c>
      <c r="M477" s="71">
        <f>M478</f>
        <v>0</v>
      </c>
      <c r="N477" s="71">
        <f>N478</f>
        <v>0</v>
      </c>
      <c r="O477" s="105">
        <f t="shared" si="27"/>
        <v>0</v>
      </c>
      <c r="P477" s="95"/>
      <c r="Q477" s="95"/>
      <c r="R477" s="95"/>
    </row>
    <row r="478" spans="2:18" s="64" customFormat="1" ht="24">
      <c r="B478" s="88" t="s">
        <v>767</v>
      </c>
      <c r="C478" s="69" t="s">
        <v>649</v>
      </c>
      <c r="D478" s="70" t="s">
        <v>637</v>
      </c>
      <c r="E478" s="70" t="s">
        <v>1034</v>
      </c>
      <c r="F478" s="69" t="s">
        <v>973</v>
      </c>
      <c r="G478" s="104">
        <v>0</v>
      </c>
      <c r="H478" s="104"/>
      <c r="I478" s="104">
        <f t="shared" si="28"/>
        <v>0</v>
      </c>
      <c r="J478" s="71">
        <v>0</v>
      </c>
      <c r="K478" s="71"/>
      <c r="L478" s="105">
        <f t="shared" si="26"/>
        <v>0</v>
      </c>
      <c r="M478" s="71">
        <v>0</v>
      </c>
      <c r="N478" s="71"/>
      <c r="O478" s="105">
        <f t="shared" si="27"/>
        <v>0</v>
      </c>
      <c r="P478" s="95"/>
      <c r="Q478" s="95"/>
      <c r="R478" s="95"/>
    </row>
    <row r="479" spans="2:18" s="64" customFormat="1" ht="12.75">
      <c r="B479" s="88" t="s">
        <v>533</v>
      </c>
      <c r="C479" s="69" t="s">
        <v>649</v>
      </c>
      <c r="D479" s="70" t="s">
        <v>637</v>
      </c>
      <c r="E479" s="70" t="s">
        <v>1105</v>
      </c>
      <c r="F479" s="69"/>
      <c r="G479" s="104">
        <f>G480</f>
        <v>0</v>
      </c>
      <c r="H479" s="104">
        <f>H480</f>
        <v>200000</v>
      </c>
      <c r="I479" s="104">
        <f t="shared" si="28"/>
        <v>200000</v>
      </c>
      <c r="J479" s="71">
        <f>J480</f>
        <v>0</v>
      </c>
      <c r="K479" s="71">
        <f>K480</f>
        <v>0</v>
      </c>
      <c r="L479" s="105">
        <f t="shared" si="26"/>
        <v>0</v>
      </c>
      <c r="M479" s="71">
        <f>M480</f>
        <v>0</v>
      </c>
      <c r="N479" s="71">
        <f>N480</f>
        <v>0</v>
      </c>
      <c r="O479" s="105">
        <f t="shared" si="27"/>
        <v>0</v>
      </c>
      <c r="P479" s="95"/>
      <c r="Q479" s="95"/>
      <c r="R479" s="95"/>
    </row>
    <row r="480" spans="2:18" s="64" customFormat="1" ht="24">
      <c r="B480" s="88" t="s">
        <v>767</v>
      </c>
      <c r="C480" s="69" t="s">
        <v>649</v>
      </c>
      <c r="D480" s="70" t="s">
        <v>637</v>
      </c>
      <c r="E480" s="70" t="s">
        <v>1105</v>
      </c>
      <c r="F480" s="69" t="s">
        <v>973</v>
      </c>
      <c r="G480" s="104">
        <v>0</v>
      </c>
      <c r="H480" s="104">
        <v>200000</v>
      </c>
      <c r="I480" s="104">
        <f t="shared" si="28"/>
        <v>200000</v>
      </c>
      <c r="J480" s="71"/>
      <c r="K480" s="71"/>
      <c r="L480" s="105">
        <f t="shared" si="26"/>
        <v>0</v>
      </c>
      <c r="M480" s="71"/>
      <c r="N480" s="71"/>
      <c r="O480" s="105">
        <f t="shared" si="27"/>
        <v>0</v>
      </c>
      <c r="P480" s="95"/>
      <c r="Q480" s="95"/>
      <c r="R480" s="95"/>
    </row>
    <row r="481" spans="2:18" s="64" customFormat="1" ht="24">
      <c r="B481" s="88" t="s">
        <v>838</v>
      </c>
      <c r="C481" s="69" t="s">
        <v>649</v>
      </c>
      <c r="D481" s="70" t="s">
        <v>637</v>
      </c>
      <c r="E481" s="70" t="s">
        <v>762</v>
      </c>
      <c r="F481" s="69"/>
      <c r="G481" s="104">
        <f>G482+G486+G484</f>
        <v>0</v>
      </c>
      <c r="H481" s="104">
        <f>H482+H486+H484</f>
        <v>1000000</v>
      </c>
      <c r="I481" s="104">
        <f t="shared" si="28"/>
        <v>1000000</v>
      </c>
      <c r="J481" s="71">
        <f>J482+J486+J484</f>
        <v>0</v>
      </c>
      <c r="K481" s="71">
        <f>K482+K486+K484</f>
        <v>0</v>
      </c>
      <c r="L481" s="71">
        <f t="shared" si="26"/>
        <v>0</v>
      </c>
      <c r="M481" s="71">
        <f>M482+M486+M484</f>
        <v>0</v>
      </c>
      <c r="N481" s="71">
        <f>N482+N486+N484</f>
        <v>0</v>
      </c>
      <c r="O481" s="71">
        <f t="shared" si="27"/>
        <v>0</v>
      </c>
      <c r="P481" s="95"/>
      <c r="Q481" s="95"/>
      <c r="R481" s="95"/>
    </row>
    <row r="482" spans="2:18" s="64" customFormat="1" ht="24">
      <c r="B482" s="88" t="s">
        <v>839</v>
      </c>
      <c r="C482" s="69" t="s">
        <v>649</v>
      </c>
      <c r="D482" s="70" t="s">
        <v>637</v>
      </c>
      <c r="E482" s="70" t="s">
        <v>801</v>
      </c>
      <c r="F482" s="69"/>
      <c r="G482" s="104">
        <f>G483</f>
        <v>0</v>
      </c>
      <c r="H482" s="104">
        <f>H483</f>
        <v>0</v>
      </c>
      <c r="I482" s="104">
        <f t="shared" si="28"/>
        <v>0</v>
      </c>
      <c r="J482" s="71">
        <f>J483</f>
        <v>0</v>
      </c>
      <c r="K482" s="71">
        <f>K483</f>
        <v>0</v>
      </c>
      <c r="L482" s="71">
        <f t="shared" si="26"/>
        <v>0</v>
      </c>
      <c r="M482" s="71">
        <f>M483</f>
        <v>0</v>
      </c>
      <c r="N482" s="71">
        <f>N483</f>
        <v>0</v>
      </c>
      <c r="O482" s="71">
        <f t="shared" si="27"/>
        <v>0</v>
      </c>
      <c r="P482" s="95"/>
      <c r="Q482" s="95"/>
      <c r="R482" s="95"/>
    </row>
    <row r="483" spans="2:18" s="64" customFormat="1" ht="24">
      <c r="B483" s="88" t="s">
        <v>767</v>
      </c>
      <c r="C483" s="69" t="s">
        <v>649</v>
      </c>
      <c r="D483" s="70" t="s">
        <v>637</v>
      </c>
      <c r="E483" s="70" t="s">
        <v>801</v>
      </c>
      <c r="F483" s="69" t="s">
        <v>973</v>
      </c>
      <c r="G483" s="104">
        <v>0</v>
      </c>
      <c r="H483" s="104"/>
      <c r="I483" s="104">
        <f t="shared" si="28"/>
        <v>0</v>
      </c>
      <c r="J483" s="71">
        <v>0</v>
      </c>
      <c r="K483" s="71"/>
      <c r="L483" s="71">
        <f t="shared" si="26"/>
        <v>0</v>
      </c>
      <c r="M483" s="71">
        <v>0</v>
      </c>
      <c r="N483" s="71"/>
      <c r="O483" s="71">
        <f t="shared" si="27"/>
        <v>0</v>
      </c>
      <c r="P483" s="95"/>
      <c r="Q483" s="95"/>
      <c r="R483" s="95"/>
    </row>
    <row r="484" spans="2:18" s="64" customFormat="1" ht="24">
      <c r="B484" s="88" t="s">
        <v>840</v>
      </c>
      <c r="C484" s="69" t="s">
        <v>649</v>
      </c>
      <c r="D484" s="70" t="s">
        <v>637</v>
      </c>
      <c r="E484" s="70" t="s">
        <v>727</v>
      </c>
      <c r="F484" s="69"/>
      <c r="G484" s="104">
        <f>G485</f>
        <v>0</v>
      </c>
      <c r="H484" s="104">
        <f>H485</f>
        <v>0</v>
      </c>
      <c r="I484" s="104">
        <f t="shared" si="28"/>
        <v>0</v>
      </c>
      <c r="J484" s="71">
        <f>J485</f>
        <v>0</v>
      </c>
      <c r="K484" s="71">
        <f>K485</f>
        <v>0</v>
      </c>
      <c r="L484" s="71">
        <f t="shared" si="26"/>
        <v>0</v>
      </c>
      <c r="M484" s="71">
        <f>M485</f>
        <v>0</v>
      </c>
      <c r="N484" s="71">
        <f>N485</f>
        <v>0</v>
      </c>
      <c r="O484" s="71">
        <f t="shared" si="27"/>
        <v>0</v>
      </c>
      <c r="P484" s="95"/>
      <c r="Q484" s="95"/>
      <c r="R484" s="95"/>
    </row>
    <row r="485" spans="2:18" s="64" customFormat="1" ht="12.75">
      <c r="B485" s="88" t="s">
        <v>768</v>
      </c>
      <c r="C485" s="69" t="s">
        <v>649</v>
      </c>
      <c r="D485" s="70" t="s">
        <v>637</v>
      </c>
      <c r="E485" s="70" t="s">
        <v>727</v>
      </c>
      <c r="F485" s="69">
        <v>500</v>
      </c>
      <c r="G485" s="104">
        <v>0</v>
      </c>
      <c r="H485" s="104"/>
      <c r="I485" s="104">
        <f t="shared" si="28"/>
        <v>0</v>
      </c>
      <c r="J485" s="71">
        <v>0</v>
      </c>
      <c r="K485" s="71"/>
      <c r="L485" s="71">
        <f t="shared" si="26"/>
        <v>0</v>
      </c>
      <c r="M485" s="71">
        <v>0</v>
      </c>
      <c r="N485" s="71"/>
      <c r="O485" s="71">
        <f t="shared" si="27"/>
        <v>0</v>
      </c>
      <c r="P485" s="95"/>
      <c r="Q485" s="95"/>
      <c r="R485" s="95"/>
    </row>
    <row r="486" spans="2:18" ht="24">
      <c r="B486" s="88" t="s">
        <v>1116</v>
      </c>
      <c r="C486" s="77" t="s">
        <v>649</v>
      </c>
      <c r="D486" s="77" t="s">
        <v>637</v>
      </c>
      <c r="E486" s="77" t="s">
        <v>1104</v>
      </c>
      <c r="F486" s="77"/>
      <c r="G486" s="103">
        <f>G487</f>
        <v>0</v>
      </c>
      <c r="H486" s="103">
        <f>H487</f>
        <v>1000000</v>
      </c>
      <c r="I486" s="104">
        <f t="shared" si="28"/>
        <v>1000000</v>
      </c>
      <c r="J486" s="79">
        <f>J487</f>
        <v>0</v>
      </c>
      <c r="K486" s="79">
        <f>K487</f>
        <v>0</v>
      </c>
      <c r="L486" s="71">
        <f t="shared" si="26"/>
        <v>0</v>
      </c>
      <c r="M486" s="79">
        <f>M487</f>
        <v>0</v>
      </c>
      <c r="N486" s="79">
        <f>N487</f>
        <v>0</v>
      </c>
      <c r="O486" s="71">
        <f t="shared" si="27"/>
        <v>0</v>
      </c>
      <c r="P486" s="95"/>
      <c r="Q486" s="95"/>
      <c r="R486" s="95"/>
    </row>
    <row r="487" spans="2:18" ht="24">
      <c r="B487" s="88" t="s">
        <v>766</v>
      </c>
      <c r="C487" s="77" t="s">
        <v>649</v>
      </c>
      <c r="D487" s="77" t="s">
        <v>637</v>
      </c>
      <c r="E487" s="77" t="s">
        <v>1104</v>
      </c>
      <c r="F487" s="77" t="s">
        <v>971</v>
      </c>
      <c r="G487" s="103">
        <v>0</v>
      </c>
      <c r="H487" s="104">
        <v>1000000</v>
      </c>
      <c r="I487" s="104">
        <f t="shared" si="28"/>
        <v>1000000</v>
      </c>
      <c r="J487" s="79"/>
      <c r="K487" s="71"/>
      <c r="L487" s="105">
        <f t="shared" si="26"/>
        <v>0</v>
      </c>
      <c r="M487" s="79"/>
      <c r="N487" s="71"/>
      <c r="O487" s="105">
        <f t="shared" si="27"/>
        <v>0</v>
      </c>
      <c r="P487" s="95"/>
      <c r="Q487" s="95"/>
      <c r="R487" s="95"/>
    </row>
    <row r="488" spans="2:18" s="64" customFormat="1" ht="24">
      <c r="B488" s="88" t="s">
        <v>989</v>
      </c>
      <c r="C488" s="69" t="s">
        <v>649</v>
      </c>
      <c r="D488" s="70" t="s">
        <v>637</v>
      </c>
      <c r="E488" s="70" t="s">
        <v>988</v>
      </c>
      <c r="F488" s="69"/>
      <c r="G488" s="104">
        <f>G489+G491</f>
        <v>0</v>
      </c>
      <c r="H488" s="104">
        <f>H489+H491</f>
        <v>0</v>
      </c>
      <c r="I488" s="104">
        <f t="shared" si="28"/>
        <v>0</v>
      </c>
      <c r="J488" s="71">
        <f>J489+J491</f>
        <v>0</v>
      </c>
      <c r="K488" s="71">
        <f>K489+K491</f>
        <v>0</v>
      </c>
      <c r="L488" s="71">
        <f t="shared" si="26"/>
        <v>0</v>
      </c>
      <c r="M488" s="71">
        <f>M489+M491</f>
        <v>0</v>
      </c>
      <c r="N488" s="71">
        <f>N489+N491</f>
        <v>0</v>
      </c>
      <c r="O488" s="71">
        <f t="shared" si="27"/>
        <v>0</v>
      </c>
      <c r="P488" s="95"/>
      <c r="Q488" s="95"/>
      <c r="R488" s="95"/>
    </row>
    <row r="489" spans="2:18" s="64" customFormat="1" ht="24">
      <c r="B489" s="88" t="s">
        <v>1043</v>
      </c>
      <c r="C489" s="69" t="s">
        <v>649</v>
      </c>
      <c r="D489" s="70" t="s">
        <v>637</v>
      </c>
      <c r="E489" s="70" t="s">
        <v>1036</v>
      </c>
      <c r="F489" s="69"/>
      <c r="G489" s="104">
        <f>G490</f>
        <v>0</v>
      </c>
      <c r="H489" s="104">
        <f>H490</f>
        <v>0</v>
      </c>
      <c r="I489" s="104">
        <f t="shared" si="28"/>
        <v>0</v>
      </c>
      <c r="J489" s="71">
        <f>J490</f>
        <v>0</v>
      </c>
      <c r="K489" s="71">
        <f>K490</f>
        <v>0</v>
      </c>
      <c r="L489" s="71">
        <f t="shared" si="26"/>
        <v>0</v>
      </c>
      <c r="M489" s="71">
        <f>M490</f>
        <v>0</v>
      </c>
      <c r="N489" s="71">
        <f>N490</f>
        <v>0</v>
      </c>
      <c r="O489" s="71">
        <f t="shared" si="27"/>
        <v>0</v>
      </c>
      <c r="P489" s="95"/>
      <c r="Q489" s="95"/>
      <c r="R489" s="95"/>
    </row>
    <row r="490" spans="2:18" s="64" customFormat="1" ht="24">
      <c r="B490" s="88" t="s">
        <v>767</v>
      </c>
      <c r="C490" s="69" t="s">
        <v>649</v>
      </c>
      <c r="D490" s="70" t="s">
        <v>637</v>
      </c>
      <c r="E490" s="70" t="s">
        <v>1036</v>
      </c>
      <c r="F490" s="69" t="s">
        <v>973</v>
      </c>
      <c r="G490" s="104">
        <v>0</v>
      </c>
      <c r="H490" s="104"/>
      <c r="I490" s="104">
        <f t="shared" si="28"/>
        <v>0</v>
      </c>
      <c r="J490" s="71">
        <v>0</v>
      </c>
      <c r="K490" s="71"/>
      <c r="L490" s="71">
        <f t="shared" si="26"/>
        <v>0</v>
      </c>
      <c r="M490" s="71">
        <v>0</v>
      </c>
      <c r="N490" s="71"/>
      <c r="O490" s="71">
        <f t="shared" si="27"/>
        <v>0</v>
      </c>
      <c r="P490" s="95"/>
      <c r="Q490" s="95"/>
      <c r="R490" s="95"/>
    </row>
    <row r="491" spans="2:18" s="64" customFormat="1" ht="24">
      <c r="B491" s="88" t="s">
        <v>1043</v>
      </c>
      <c r="C491" s="69" t="s">
        <v>649</v>
      </c>
      <c r="D491" s="70" t="s">
        <v>637</v>
      </c>
      <c r="E491" s="70" t="s">
        <v>1037</v>
      </c>
      <c r="F491" s="69"/>
      <c r="G491" s="104">
        <f>G492</f>
        <v>0</v>
      </c>
      <c r="H491" s="104">
        <f>H492</f>
        <v>0</v>
      </c>
      <c r="I491" s="104">
        <f t="shared" si="28"/>
        <v>0</v>
      </c>
      <c r="J491" s="71">
        <f>J492</f>
        <v>0</v>
      </c>
      <c r="K491" s="71">
        <f>K492</f>
        <v>0</v>
      </c>
      <c r="L491" s="71">
        <f t="shared" si="26"/>
        <v>0</v>
      </c>
      <c r="M491" s="71">
        <f>M492</f>
        <v>0</v>
      </c>
      <c r="N491" s="71">
        <f>N492</f>
        <v>0</v>
      </c>
      <c r="O491" s="71">
        <f t="shared" si="27"/>
        <v>0</v>
      </c>
      <c r="P491" s="95"/>
      <c r="Q491" s="95"/>
      <c r="R491" s="95"/>
    </row>
    <row r="492" spans="2:18" s="64" customFormat="1" ht="24">
      <c r="B492" s="88" t="s">
        <v>767</v>
      </c>
      <c r="C492" s="69" t="s">
        <v>649</v>
      </c>
      <c r="D492" s="70" t="s">
        <v>637</v>
      </c>
      <c r="E492" s="70" t="s">
        <v>1037</v>
      </c>
      <c r="F492" s="69" t="s">
        <v>973</v>
      </c>
      <c r="G492" s="104">
        <v>0</v>
      </c>
      <c r="H492" s="104"/>
      <c r="I492" s="104">
        <f t="shared" si="28"/>
        <v>0</v>
      </c>
      <c r="J492" s="71">
        <v>0</v>
      </c>
      <c r="K492" s="71"/>
      <c r="L492" s="71">
        <f t="shared" si="26"/>
        <v>0</v>
      </c>
      <c r="M492" s="71">
        <v>0</v>
      </c>
      <c r="N492" s="71"/>
      <c r="O492" s="71">
        <f t="shared" si="27"/>
        <v>0</v>
      </c>
      <c r="P492" s="95"/>
      <c r="Q492" s="95"/>
      <c r="R492" s="95"/>
    </row>
    <row r="493" spans="2:18" s="64" customFormat="1" ht="24">
      <c r="B493" s="88" t="s">
        <v>933</v>
      </c>
      <c r="C493" s="69" t="s">
        <v>649</v>
      </c>
      <c r="D493" s="70" t="s">
        <v>637</v>
      </c>
      <c r="E493" s="70" t="s">
        <v>756</v>
      </c>
      <c r="F493" s="69"/>
      <c r="G493" s="104">
        <f>G494</f>
        <v>0</v>
      </c>
      <c r="H493" s="104">
        <f>H494</f>
        <v>0</v>
      </c>
      <c r="I493" s="104">
        <f t="shared" si="28"/>
        <v>0</v>
      </c>
      <c r="J493" s="71">
        <f>J494</f>
        <v>0</v>
      </c>
      <c r="K493" s="71">
        <f>K494</f>
        <v>0</v>
      </c>
      <c r="L493" s="71">
        <f t="shared" si="26"/>
        <v>0</v>
      </c>
      <c r="M493" s="71">
        <f>M494</f>
        <v>0</v>
      </c>
      <c r="N493" s="71">
        <f>N494</f>
        <v>0</v>
      </c>
      <c r="O493" s="71">
        <f t="shared" si="27"/>
        <v>0</v>
      </c>
      <c r="P493" s="95"/>
      <c r="Q493" s="95"/>
      <c r="R493" s="95"/>
    </row>
    <row r="494" spans="2:18" s="64" customFormat="1" ht="12.75">
      <c r="B494" s="88" t="s">
        <v>934</v>
      </c>
      <c r="C494" s="69" t="s">
        <v>649</v>
      </c>
      <c r="D494" s="70" t="s">
        <v>637</v>
      </c>
      <c r="E494" s="70" t="s">
        <v>713</v>
      </c>
      <c r="F494" s="69"/>
      <c r="G494" s="104">
        <f>G495</f>
        <v>0</v>
      </c>
      <c r="H494" s="104">
        <f>H495</f>
        <v>0</v>
      </c>
      <c r="I494" s="104">
        <f t="shared" si="28"/>
        <v>0</v>
      </c>
      <c r="J494" s="71">
        <f>J495</f>
        <v>0</v>
      </c>
      <c r="K494" s="71">
        <f>K495</f>
        <v>0</v>
      </c>
      <c r="L494" s="71">
        <f t="shared" si="26"/>
        <v>0</v>
      </c>
      <c r="M494" s="71">
        <f>M495</f>
        <v>0</v>
      </c>
      <c r="N494" s="71">
        <f>N495</f>
        <v>0</v>
      </c>
      <c r="O494" s="71">
        <f t="shared" si="27"/>
        <v>0</v>
      </c>
      <c r="P494" s="95"/>
      <c r="Q494" s="95"/>
      <c r="R494" s="95"/>
    </row>
    <row r="495" spans="2:18" s="64" customFormat="1" ht="24">
      <c r="B495" s="88" t="s">
        <v>767</v>
      </c>
      <c r="C495" s="69" t="s">
        <v>649</v>
      </c>
      <c r="D495" s="70" t="s">
        <v>637</v>
      </c>
      <c r="E495" s="70" t="s">
        <v>713</v>
      </c>
      <c r="F495" s="69">
        <v>600</v>
      </c>
      <c r="G495" s="104">
        <v>0</v>
      </c>
      <c r="H495" s="104"/>
      <c r="I495" s="104">
        <f t="shared" si="28"/>
        <v>0</v>
      </c>
      <c r="J495" s="71">
        <v>0</v>
      </c>
      <c r="K495" s="71"/>
      <c r="L495" s="71">
        <f t="shared" si="26"/>
        <v>0</v>
      </c>
      <c r="M495" s="71">
        <v>0</v>
      </c>
      <c r="N495" s="71"/>
      <c r="O495" s="71">
        <f t="shared" si="27"/>
        <v>0</v>
      </c>
      <c r="P495" s="95"/>
      <c r="Q495" s="95"/>
      <c r="R495" s="95"/>
    </row>
    <row r="496" spans="2:18" ht="12.75">
      <c r="B496" s="88" t="s">
        <v>394</v>
      </c>
      <c r="C496" s="77" t="s">
        <v>649</v>
      </c>
      <c r="D496" s="78" t="s">
        <v>640</v>
      </c>
      <c r="E496" s="78"/>
      <c r="F496" s="77"/>
      <c r="G496" s="103">
        <f>G497</f>
        <v>4044036</v>
      </c>
      <c r="H496" s="104">
        <f>H497</f>
        <v>639192</v>
      </c>
      <c r="I496" s="104">
        <f t="shared" si="28"/>
        <v>4683228</v>
      </c>
      <c r="J496" s="79">
        <f>J497</f>
        <v>4044036</v>
      </c>
      <c r="K496" s="71">
        <f>K497</f>
        <v>384422</v>
      </c>
      <c r="L496" s="105">
        <f t="shared" si="26"/>
        <v>4428458</v>
      </c>
      <c r="M496" s="79">
        <f>M497</f>
        <v>0</v>
      </c>
      <c r="N496" s="71">
        <f>N497</f>
        <v>4428458</v>
      </c>
      <c r="O496" s="105">
        <f t="shared" si="27"/>
        <v>4428458</v>
      </c>
      <c r="P496" s="95"/>
      <c r="Q496" s="95"/>
      <c r="R496" s="95"/>
    </row>
    <row r="497" spans="2:18" ht="24">
      <c r="B497" s="88" t="s">
        <v>841</v>
      </c>
      <c r="C497" s="77" t="s">
        <v>649</v>
      </c>
      <c r="D497" s="78" t="s">
        <v>640</v>
      </c>
      <c r="E497" s="78" t="s">
        <v>792</v>
      </c>
      <c r="F497" s="77"/>
      <c r="G497" s="103">
        <f>G498+G506+G502</f>
        <v>4044036</v>
      </c>
      <c r="H497" s="103">
        <f>H498+H506+H502</f>
        <v>639192</v>
      </c>
      <c r="I497" s="104">
        <f t="shared" si="28"/>
        <v>4683228</v>
      </c>
      <c r="J497" s="79">
        <f>J498+J506+J502</f>
        <v>4044036</v>
      </c>
      <c r="K497" s="79">
        <f>K498+K506+K502</f>
        <v>384422</v>
      </c>
      <c r="L497" s="105">
        <f t="shared" si="26"/>
        <v>4428458</v>
      </c>
      <c r="M497" s="79">
        <f>M498+M506+M502</f>
        <v>0</v>
      </c>
      <c r="N497" s="79">
        <f>N498+N506+N502</f>
        <v>4428458</v>
      </c>
      <c r="O497" s="105">
        <f t="shared" si="27"/>
        <v>4428458</v>
      </c>
      <c r="P497" s="95"/>
      <c r="Q497" s="95"/>
      <c r="R497" s="95"/>
    </row>
    <row r="498" spans="2:18" ht="12.75">
      <c r="B498" s="88" t="s">
        <v>842</v>
      </c>
      <c r="C498" s="77" t="s">
        <v>649</v>
      </c>
      <c r="D498" s="78" t="s">
        <v>640</v>
      </c>
      <c r="E498" s="78" t="s">
        <v>793</v>
      </c>
      <c r="F498" s="77"/>
      <c r="G498" s="103">
        <f>G499</f>
        <v>838900</v>
      </c>
      <c r="H498" s="104">
        <f>H499</f>
        <v>32138</v>
      </c>
      <c r="I498" s="104">
        <f t="shared" si="28"/>
        <v>871038</v>
      </c>
      <c r="J498" s="79">
        <f>J499</f>
        <v>838900</v>
      </c>
      <c r="K498" s="71">
        <f>K499</f>
        <v>32138</v>
      </c>
      <c r="L498" s="105">
        <f t="shared" si="26"/>
        <v>871038</v>
      </c>
      <c r="M498" s="79">
        <f>M499</f>
        <v>0</v>
      </c>
      <c r="N498" s="71">
        <f>N499</f>
        <v>871038</v>
      </c>
      <c r="O498" s="105">
        <f t="shared" si="27"/>
        <v>871038</v>
      </c>
      <c r="P498" s="95"/>
      <c r="Q498" s="95"/>
      <c r="R498" s="95"/>
    </row>
    <row r="499" spans="2:18" ht="12.75">
      <c r="B499" s="88" t="s">
        <v>843</v>
      </c>
      <c r="C499" s="77" t="s">
        <v>649</v>
      </c>
      <c r="D499" s="78" t="s">
        <v>640</v>
      </c>
      <c r="E499" s="78" t="s">
        <v>794</v>
      </c>
      <c r="F499" s="77"/>
      <c r="G499" s="103">
        <f>G500</f>
        <v>838900</v>
      </c>
      <c r="H499" s="104">
        <f>H500</f>
        <v>32138</v>
      </c>
      <c r="I499" s="104">
        <f t="shared" si="28"/>
        <v>871038</v>
      </c>
      <c r="J499" s="79">
        <f>J500</f>
        <v>838900</v>
      </c>
      <c r="K499" s="71">
        <f>K500</f>
        <v>32138</v>
      </c>
      <c r="L499" s="105">
        <f t="shared" si="26"/>
        <v>871038</v>
      </c>
      <c r="M499" s="79">
        <f>M500</f>
        <v>0</v>
      </c>
      <c r="N499" s="71">
        <f>N500</f>
        <v>871038</v>
      </c>
      <c r="O499" s="105">
        <f t="shared" si="27"/>
        <v>871038</v>
      </c>
      <c r="P499" s="95"/>
      <c r="Q499" s="95"/>
      <c r="R499" s="95"/>
    </row>
    <row r="500" spans="2:18" ht="36">
      <c r="B500" s="88" t="s">
        <v>765</v>
      </c>
      <c r="C500" s="77" t="s">
        <v>649</v>
      </c>
      <c r="D500" s="78" t="s">
        <v>640</v>
      </c>
      <c r="E500" s="78" t="s">
        <v>794</v>
      </c>
      <c r="F500" s="77">
        <v>100</v>
      </c>
      <c r="G500" s="103">
        <v>838900</v>
      </c>
      <c r="H500" s="104">
        <v>32138</v>
      </c>
      <c r="I500" s="104">
        <f t="shared" si="28"/>
        <v>871038</v>
      </c>
      <c r="J500" s="79">
        <v>838900</v>
      </c>
      <c r="K500" s="71">
        <v>32138</v>
      </c>
      <c r="L500" s="105">
        <f t="shared" si="26"/>
        <v>871038</v>
      </c>
      <c r="M500" s="79">
        <v>0</v>
      </c>
      <c r="N500" s="71">
        <v>871038</v>
      </c>
      <c r="O500" s="105">
        <f t="shared" si="27"/>
        <v>871038</v>
      </c>
      <c r="P500" s="95"/>
      <c r="Q500" s="95"/>
      <c r="R500" s="95"/>
    </row>
    <row r="501" spans="2:18" ht="43.5" customHeight="1">
      <c r="B501" s="88" t="s">
        <v>1119</v>
      </c>
      <c r="C501" s="77" t="s">
        <v>649</v>
      </c>
      <c r="D501" s="78" t="s">
        <v>640</v>
      </c>
      <c r="E501" s="78" t="s">
        <v>1118</v>
      </c>
      <c r="F501" s="77"/>
      <c r="G501" s="103">
        <f>G502</f>
        <v>0</v>
      </c>
      <c r="H501" s="103">
        <f>H502</f>
        <v>3812190</v>
      </c>
      <c r="I501" s="104">
        <f t="shared" si="28"/>
        <v>3812190</v>
      </c>
      <c r="J501" s="79">
        <f>J502</f>
        <v>0</v>
      </c>
      <c r="K501" s="79">
        <f>K502</f>
        <v>3557420</v>
      </c>
      <c r="L501" s="105">
        <f t="shared" si="26"/>
        <v>3557420</v>
      </c>
      <c r="M501" s="79">
        <f>M502</f>
        <v>0</v>
      </c>
      <c r="N501" s="79">
        <f>N502</f>
        <v>3557420</v>
      </c>
      <c r="O501" s="105">
        <f t="shared" si="27"/>
        <v>3557420</v>
      </c>
      <c r="P501" s="95"/>
      <c r="Q501" s="95"/>
      <c r="R501" s="95"/>
    </row>
    <row r="502" spans="2:18" ht="36">
      <c r="B502" s="88" t="s">
        <v>1117</v>
      </c>
      <c r="C502" s="77" t="s">
        <v>649</v>
      </c>
      <c r="D502" s="78" t="s">
        <v>640</v>
      </c>
      <c r="E502" s="78" t="s">
        <v>1106</v>
      </c>
      <c r="F502" s="77"/>
      <c r="G502" s="103">
        <f>G503+G504+G505</f>
        <v>0</v>
      </c>
      <c r="H502" s="103">
        <f>H503+H504+H505</f>
        <v>3812190</v>
      </c>
      <c r="I502" s="104">
        <f t="shared" si="28"/>
        <v>3812190</v>
      </c>
      <c r="J502" s="79">
        <f>J503+J504+J505</f>
        <v>0</v>
      </c>
      <c r="K502" s="79">
        <f>K503+K504+K505</f>
        <v>3557420</v>
      </c>
      <c r="L502" s="105">
        <f t="shared" si="26"/>
        <v>3557420</v>
      </c>
      <c r="M502" s="79">
        <f>M503+M504+M505</f>
        <v>0</v>
      </c>
      <c r="N502" s="79">
        <f>N503+N504+N505</f>
        <v>3557420</v>
      </c>
      <c r="O502" s="105">
        <f t="shared" si="27"/>
        <v>3557420</v>
      </c>
      <c r="P502" s="95"/>
      <c r="Q502" s="95"/>
      <c r="R502" s="95"/>
    </row>
    <row r="503" spans="2:18" ht="36">
      <c r="B503" s="88" t="s">
        <v>765</v>
      </c>
      <c r="C503" s="77" t="s">
        <v>649</v>
      </c>
      <c r="D503" s="78" t="s">
        <v>640</v>
      </c>
      <c r="E503" s="78" t="s">
        <v>1106</v>
      </c>
      <c r="F503" s="77" t="s">
        <v>733</v>
      </c>
      <c r="G503" s="103">
        <v>0</v>
      </c>
      <c r="H503" s="104">
        <v>3423050</v>
      </c>
      <c r="I503" s="104">
        <f t="shared" si="28"/>
        <v>3423050</v>
      </c>
      <c r="J503" s="79">
        <v>0</v>
      </c>
      <c r="K503" s="71">
        <v>3393050</v>
      </c>
      <c r="L503" s="105">
        <f t="shared" si="26"/>
        <v>3393050</v>
      </c>
      <c r="M503" s="79">
        <v>0</v>
      </c>
      <c r="N503" s="71">
        <v>3393050</v>
      </c>
      <c r="O503" s="105">
        <f t="shared" si="27"/>
        <v>3393050</v>
      </c>
      <c r="P503" s="95"/>
      <c r="Q503" s="95"/>
      <c r="R503" s="95"/>
    </row>
    <row r="504" spans="2:18" ht="24">
      <c r="B504" s="88" t="s">
        <v>766</v>
      </c>
      <c r="C504" s="77" t="s">
        <v>649</v>
      </c>
      <c r="D504" s="78" t="s">
        <v>640</v>
      </c>
      <c r="E504" s="78" t="s">
        <v>1106</v>
      </c>
      <c r="F504" s="77" t="s">
        <v>971</v>
      </c>
      <c r="G504" s="103">
        <v>0</v>
      </c>
      <c r="H504" s="104">
        <v>373940</v>
      </c>
      <c r="I504" s="104">
        <f t="shared" si="28"/>
        <v>373940</v>
      </c>
      <c r="J504" s="79">
        <v>0</v>
      </c>
      <c r="K504" s="71">
        <v>149170</v>
      </c>
      <c r="L504" s="105">
        <f t="shared" si="26"/>
        <v>149170</v>
      </c>
      <c r="M504" s="79">
        <v>0</v>
      </c>
      <c r="N504" s="71">
        <v>149170</v>
      </c>
      <c r="O504" s="105">
        <f t="shared" si="27"/>
        <v>149170</v>
      </c>
      <c r="P504" s="95"/>
      <c r="Q504" s="95"/>
      <c r="R504" s="95"/>
    </row>
    <row r="505" spans="2:18" ht="12.75">
      <c r="B505" s="88" t="s">
        <v>769</v>
      </c>
      <c r="C505" s="77" t="s">
        <v>649</v>
      </c>
      <c r="D505" s="78" t="s">
        <v>640</v>
      </c>
      <c r="E505" s="78" t="s">
        <v>1106</v>
      </c>
      <c r="F505" s="77" t="s">
        <v>967</v>
      </c>
      <c r="G505" s="103">
        <v>0</v>
      </c>
      <c r="H505" s="104">
        <v>15200</v>
      </c>
      <c r="I505" s="104">
        <f t="shared" si="28"/>
        <v>15200</v>
      </c>
      <c r="J505" s="79"/>
      <c r="K505" s="71">
        <v>15200</v>
      </c>
      <c r="L505" s="105">
        <f t="shared" si="26"/>
        <v>15200</v>
      </c>
      <c r="M505" s="79"/>
      <c r="N505" s="71">
        <v>15200</v>
      </c>
      <c r="O505" s="105">
        <f t="shared" si="27"/>
        <v>15200</v>
      </c>
      <c r="P505" s="95"/>
      <c r="Q505" s="95"/>
      <c r="R505" s="95"/>
    </row>
    <row r="506" spans="2:18" ht="24">
      <c r="B506" s="88" t="s">
        <v>844</v>
      </c>
      <c r="C506" s="77" t="s">
        <v>649</v>
      </c>
      <c r="D506" s="78" t="s">
        <v>640</v>
      </c>
      <c r="E506" s="78" t="s">
        <v>795</v>
      </c>
      <c r="F506" s="77"/>
      <c r="G506" s="103">
        <f>G507</f>
        <v>3205136</v>
      </c>
      <c r="H506" s="104">
        <f>H507</f>
        <v>-3205136</v>
      </c>
      <c r="I506" s="104">
        <f t="shared" si="28"/>
        <v>0</v>
      </c>
      <c r="J506" s="79">
        <f>J507</f>
        <v>3205136</v>
      </c>
      <c r="K506" s="71">
        <f>K507</f>
        <v>-3205136</v>
      </c>
      <c r="L506" s="105">
        <f t="shared" si="26"/>
        <v>0</v>
      </c>
      <c r="M506" s="79">
        <f>M507</f>
        <v>0</v>
      </c>
      <c r="N506" s="71">
        <f>N507</f>
        <v>0</v>
      </c>
      <c r="O506" s="105">
        <f t="shared" si="27"/>
        <v>0</v>
      </c>
      <c r="P506" s="95"/>
      <c r="Q506" s="95"/>
      <c r="R506" s="95"/>
    </row>
    <row r="507" spans="2:18" ht="24">
      <c r="B507" s="88" t="s">
        <v>845</v>
      </c>
      <c r="C507" s="77" t="s">
        <v>649</v>
      </c>
      <c r="D507" s="78" t="s">
        <v>640</v>
      </c>
      <c r="E507" s="78" t="s">
        <v>796</v>
      </c>
      <c r="F507" s="77"/>
      <c r="G507" s="103">
        <f>G508+G509+G510</f>
        <v>3205136</v>
      </c>
      <c r="H507" s="104">
        <f>H508+H509+H510</f>
        <v>-3205136</v>
      </c>
      <c r="I507" s="104">
        <f t="shared" si="28"/>
        <v>0</v>
      </c>
      <c r="J507" s="79">
        <f>J508+J509+J510</f>
        <v>3205136</v>
      </c>
      <c r="K507" s="71">
        <f>K508+K509+K510</f>
        <v>-3205136</v>
      </c>
      <c r="L507" s="105">
        <f t="shared" si="26"/>
        <v>0</v>
      </c>
      <c r="M507" s="79">
        <f>M508+M509+M510</f>
        <v>0</v>
      </c>
      <c r="N507" s="71">
        <f>N508+N509+N510</f>
        <v>0</v>
      </c>
      <c r="O507" s="105">
        <f t="shared" si="27"/>
        <v>0</v>
      </c>
      <c r="P507" s="95"/>
      <c r="Q507" s="95"/>
      <c r="R507" s="95"/>
    </row>
    <row r="508" spans="2:18" ht="36">
      <c r="B508" s="88" t="s">
        <v>765</v>
      </c>
      <c r="C508" s="77" t="s">
        <v>649</v>
      </c>
      <c r="D508" s="78" t="s">
        <v>640</v>
      </c>
      <c r="E508" s="78" t="s">
        <v>796</v>
      </c>
      <c r="F508" s="77">
        <v>100</v>
      </c>
      <c r="G508" s="103">
        <f>2994250-300000</f>
        <v>2694250</v>
      </c>
      <c r="H508" s="104">
        <v>-2694250</v>
      </c>
      <c r="I508" s="104">
        <f t="shared" si="28"/>
        <v>0</v>
      </c>
      <c r="J508" s="79">
        <f>2994250-300000</f>
        <v>2694250</v>
      </c>
      <c r="K508" s="71">
        <v>-2694250</v>
      </c>
      <c r="L508" s="105">
        <f t="shared" si="26"/>
        <v>0</v>
      </c>
      <c r="M508" s="79">
        <v>0</v>
      </c>
      <c r="N508" s="71"/>
      <c r="O508" s="105">
        <f t="shared" si="27"/>
        <v>0</v>
      </c>
      <c r="P508" s="95"/>
      <c r="Q508" s="95"/>
      <c r="R508" s="95"/>
    </row>
    <row r="509" spans="2:18" ht="24">
      <c r="B509" s="88" t="s">
        <v>766</v>
      </c>
      <c r="C509" s="77" t="s">
        <v>649</v>
      </c>
      <c r="D509" s="78" t="s">
        <v>640</v>
      </c>
      <c r="E509" s="78" t="s">
        <v>796</v>
      </c>
      <c r="F509" s="77">
        <v>200</v>
      </c>
      <c r="G509" s="103">
        <v>476286</v>
      </c>
      <c r="H509" s="104">
        <v>-476286</v>
      </c>
      <c r="I509" s="104">
        <f t="shared" si="28"/>
        <v>0</v>
      </c>
      <c r="J509" s="79">
        <v>476286</v>
      </c>
      <c r="K509" s="71">
        <v>-476286</v>
      </c>
      <c r="L509" s="105">
        <f t="shared" si="26"/>
        <v>0</v>
      </c>
      <c r="M509" s="79">
        <v>0</v>
      </c>
      <c r="N509" s="71"/>
      <c r="O509" s="105">
        <f t="shared" si="27"/>
        <v>0</v>
      </c>
      <c r="P509" s="95"/>
      <c r="Q509" s="95"/>
      <c r="R509" s="95"/>
    </row>
    <row r="510" spans="2:18" ht="12.75">
      <c r="B510" s="88" t="s">
        <v>769</v>
      </c>
      <c r="C510" s="77" t="s">
        <v>649</v>
      </c>
      <c r="D510" s="78" t="s">
        <v>640</v>
      </c>
      <c r="E510" s="78" t="s">
        <v>796</v>
      </c>
      <c r="F510" s="77">
        <v>800</v>
      </c>
      <c r="G510" s="103">
        <v>34600</v>
      </c>
      <c r="H510" s="104">
        <v>-34600</v>
      </c>
      <c r="I510" s="104">
        <f t="shared" si="28"/>
        <v>0</v>
      </c>
      <c r="J510" s="79">
        <v>34600</v>
      </c>
      <c r="K510" s="71">
        <v>-34600</v>
      </c>
      <c r="L510" s="105">
        <f t="shared" si="26"/>
        <v>0</v>
      </c>
      <c r="M510" s="79">
        <v>0</v>
      </c>
      <c r="N510" s="71"/>
      <c r="O510" s="105">
        <f t="shared" si="27"/>
        <v>0</v>
      </c>
      <c r="P510" s="95"/>
      <c r="Q510" s="95"/>
      <c r="R510" s="95"/>
    </row>
    <row r="511" spans="2:18" ht="12.75">
      <c r="B511" s="88" t="s">
        <v>958</v>
      </c>
      <c r="C511" s="77" t="s">
        <v>628</v>
      </c>
      <c r="D511" s="78"/>
      <c r="E511" s="78"/>
      <c r="F511" s="77"/>
      <c r="G511" s="103">
        <f>G512+G516+G541+G537</f>
        <v>9094020</v>
      </c>
      <c r="H511" s="103">
        <f>H512+H516+H541+H537</f>
        <v>2854192</v>
      </c>
      <c r="I511" s="104">
        <f t="shared" si="28"/>
        <v>11948212</v>
      </c>
      <c r="J511" s="79">
        <f>J512+J516+J541+J537</f>
        <v>9094020</v>
      </c>
      <c r="K511" s="79">
        <f>K512+K516+K541+K537</f>
        <v>4873010</v>
      </c>
      <c r="L511" s="71">
        <f t="shared" si="26"/>
        <v>13967030</v>
      </c>
      <c r="M511" s="79">
        <f>M512+M516+M541+M537</f>
        <v>0</v>
      </c>
      <c r="N511" s="79">
        <f>N512+N516+N541+N537</f>
        <v>15431130</v>
      </c>
      <c r="O511" s="71">
        <f t="shared" si="27"/>
        <v>15431130</v>
      </c>
      <c r="P511" s="95"/>
      <c r="Q511" s="95"/>
      <c r="R511" s="95"/>
    </row>
    <row r="512" spans="2:18" ht="12.75">
      <c r="B512" s="88" t="s">
        <v>11</v>
      </c>
      <c r="C512" s="77" t="s">
        <v>628</v>
      </c>
      <c r="D512" s="78" t="s">
        <v>637</v>
      </c>
      <c r="E512" s="78"/>
      <c r="F512" s="77"/>
      <c r="G512" s="103">
        <f aca="true" t="shared" si="29" ref="G512:H514">G513</f>
        <v>400000</v>
      </c>
      <c r="H512" s="103">
        <f t="shared" si="29"/>
        <v>290192</v>
      </c>
      <c r="I512" s="104">
        <f t="shared" si="28"/>
        <v>690192</v>
      </c>
      <c r="J512" s="79">
        <f aca="true" t="shared" si="30" ref="J512:N514">J513</f>
        <v>400000</v>
      </c>
      <c r="K512" s="79">
        <f t="shared" si="30"/>
        <v>-400000</v>
      </c>
      <c r="L512" s="105">
        <f t="shared" si="26"/>
        <v>0</v>
      </c>
      <c r="M512" s="79">
        <f t="shared" si="30"/>
        <v>0</v>
      </c>
      <c r="N512" s="79">
        <f t="shared" si="30"/>
        <v>0</v>
      </c>
      <c r="O512" s="105">
        <f t="shared" si="27"/>
        <v>0</v>
      </c>
      <c r="P512" s="95"/>
      <c r="Q512" s="95"/>
      <c r="R512" s="95"/>
    </row>
    <row r="513" spans="2:18" ht="24">
      <c r="B513" s="88" t="s">
        <v>893</v>
      </c>
      <c r="C513" s="77" t="s">
        <v>628</v>
      </c>
      <c r="D513" s="78" t="s">
        <v>637</v>
      </c>
      <c r="E513" s="78" t="s">
        <v>738</v>
      </c>
      <c r="F513" s="77"/>
      <c r="G513" s="103">
        <f t="shared" si="29"/>
        <v>400000</v>
      </c>
      <c r="H513" s="103">
        <f t="shared" si="29"/>
        <v>290192</v>
      </c>
      <c r="I513" s="104">
        <f t="shared" si="28"/>
        <v>690192</v>
      </c>
      <c r="J513" s="79">
        <f t="shared" si="30"/>
        <v>400000</v>
      </c>
      <c r="K513" s="79">
        <f t="shared" si="30"/>
        <v>-400000</v>
      </c>
      <c r="L513" s="105">
        <f t="shared" si="26"/>
        <v>0</v>
      </c>
      <c r="M513" s="79">
        <f t="shared" si="30"/>
        <v>0</v>
      </c>
      <c r="N513" s="79">
        <f t="shared" si="30"/>
        <v>0</v>
      </c>
      <c r="O513" s="105">
        <f t="shared" si="27"/>
        <v>0</v>
      </c>
      <c r="P513" s="95"/>
      <c r="Q513" s="95"/>
      <c r="R513" s="95"/>
    </row>
    <row r="514" spans="2:18" ht="12.75">
      <c r="B514" s="88" t="s">
        <v>896</v>
      </c>
      <c r="C514" s="77" t="s">
        <v>628</v>
      </c>
      <c r="D514" s="78" t="s">
        <v>637</v>
      </c>
      <c r="E514" s="78" t="s">
        <v>695</v>
      </c>
      <c r="F514" s="77"/>
      <c r="G514" s="103">
        <f t="shared" si="29"/>
        <v>400000</v>
      </c>
      <c r="H514" s="103">
        <f t="shared" si="29"/>
        <v>290192</v>
      </c>
      <c r="I514" s="104">
        <f t="shared" si="28"/>
        <v>690192</v>
      </c>
      <c r="J514" s="79">
        <f t="shared" si="30"/>
        <v>400000</v>
      </c>
      <c r="K514" s="79">
        <f t="shared" si="30"/>
        <v>-400000</v>
      </c>
      <c r="L514" s="105">
        <f t="shared" si="26"/>
        <v>0</v>
      </c>
      <c r="M514" s="79">
        <f t="shared" si="30"/>
        <v>0</v>
      </c>
      <c r="N514" s="79">
        <f t="shared" si="30"/>
        <v>0</v>
      </c>
      <c r="O514" s="105">
        <f t="shared" si="27"/>
        <v>0</v>
      </c>
      <c r="P514" s="95"/>
      <c r="Q514" s="95"/>
      <c r="R514" s="95"/>
    </row>
    <row r="515" spans="2:18" ht="12.75">
      <c r="B515" s="88" t="s">
        <v>771</v>
      </c>
      <c r="C515" s="77" t="s">
        <v>628</v>
      </c>
      <c r="D515" s="78" t="s">
        <v>637</v>
      </c>
      <c r="E515" s="78" t="s">
        <v>695</v>
      </c>
      <c r="F515" s="77">
        <v>300</v>
      </c>
      <c r="G515" s="103">
        <v>400000</v>
      </c>
      <c r="H515" s="104">
        <v>290192</v>
      </c>
      <c r="I515" s="104">
        <f t="shared" si="28"/>
        <v>690192</v>
      </c>
      <c r="J515" s="79">
        <v>400000</v>
      </c>
      <c r="K515" s="71">
        <v>-400000</v>
      </c>
      <c r="L515" s="105">
        <f t="shared" si="26"/>
        <v>0</v>
      </c>
      <c r="M515" s="79">
        <v>0</v>
      </c>
      <c r="N515" s="71"/>
      <c r="O515" s="105">
        <f t="shared" si="27"/>
        <v>0</v>
      </c>
      <c r="P515" s="95"/>
      <c r="Q515" s="95"/>
      <c r="R515" s="95"/>
    </row>
    <row r="516" spans="2:18" ht="12.75">
      <c r="B516" s="88" t="s">
        <v>490</v>
      </c>
      <c r="C516" s="77" t="s">
        <v>628</v>
      </c>
      <c r="D516" s="78" t="s">
        <v>639</v>
      </c>
      <c r="E516" s="78"/>
      <c r="F516" s="77"/>
      <c r="G516" s="103">
        <f>G517</f>
        <v>3241020</v>
      </c>
      <c r="H516" s="103">
        <f>H517</f>
        <v>1448000</v>
      </c>
      <c r="I516" s="104">
        <f t="shared" si="28"/>
        <v>4689020</v>
      </c>
      <c r="J516" s="79">
        <f>J517</f>
        <v>3241020</v>
      </c>
      <c r="K516" s="79">
        <f>K517</f>
        <v>4157010</v>
      </c>
      <c r="L516" s="105">
        <f t="shared" si="26"/>
        <v>7398030</v>
      </c>
      <c r="M516" s="79">
        <f>M517</f>
        <v>0</v>
      </c>
      <c r="N516" s="79">
        <f>N517</f>
        <v>8862130</v>
      </c>
      <c r="O516" s="105">
        <f t="shared" si="27"/>
        <v>8862130</v>
      </c>
      <c r="P516" s="95"/>
      <c r="Q516" s="95"/>
      <c r="R516" s="95"/>
    </row>
    <row r="517" spans="2:18" ht="24">
      <c r="B517" s="88" t="s">
        <v>926</v>
      </c>
      <c r="C517" s="77" t="s">
        <v>628</v>
      </c>
      <c r="D517" s="78" t="s">
        <v>639</v>
      </c>
      <c r="E517" s="78" t="s">
        <v>748</v>
      </c>
      <c r="F517" s="77"/>
      <c r="G517" s="103">
        <f>G518</f>
        <v>3241020</v>
      </c>
      <c r="H517" s="103">
        <f>H518</f>
        <v>1448000</v>
      </c>
      <c r="I517" s="104">
        <f t="shared" si="28"/>
        <v>4689020</v>
      </c>
      <c r="J517" s="79">
        <f>J518</f>
        <v>3241020</v>
      </c>
      <c r="K517" s="79">
        <f>K518</f>
        <v>4157010</v>
      </c>
      <c r="L517" s="105">
        <f t="shared" si="26"/>
        <v>7398030</v>
      </c>
      <c r="M517" s="79">
        <f>M518</f>
        <v>0</v>
      </c>
      <c r="N517" s="79">
        <f>N518</f>
        <v>8862130</v>
      </c>
      <c r="O517" s="105">
        <f t="shared" si="27"/>
        <v>8862130</v>
      </c>
      <c r="P517" s="95"/>
      <c r="Q517" s="95"/>
      <c r="R517" s="95"/>
    </row>
    <row r="518" spans="2:18" ht="36">
      <c r="B518" s="88" t="s">
        <v>927</v>
      </c>
      <c r="C518" s="77" t="s">
        <v>628</v>
      </c>
      <c r="D518" s="78" t="s">
        <v>639</v>
      </c>
      <c r="E518" s="78" t="s">
        <v>747</v>
      </c>
      <c r="F518" s="77"/>
      <c r="G518" s="103">
        <f>G519+G531+G533+G521+G529+G523+G525+G527+G535</f>
        <v>3241020</v>
      </c>
      <c r="H518" s="103">
        <f>H519+H531+H533+H521+H529+H523+H525+H527+H535</f>
        <v>1448000</v>
      </c>
      <c r="I518" s="104">
        <f t="shared" si="28"/>
        <v>4689020</v>
      </c>
      <c r="J518" s="79">
        <f>J519+J531+J533+J521+J529+J523+J525+J527+J535</f>
        <v>3241020</v>
      </c>
      <c r="K518" s="79">
        <f>K519+K531+K533+K521+K529+K523+K525+K527+K535</f>
        <v>4157010</v>
      </c>
      <c r="L518" s="105">
        <f t="shared" si="26"/>
        <v>7398030</v>
      </c>
      <c r="M518" s="79">
        <f>M519+M531+M533+M521+M529+M523+M525+M527+M535</f>
        <v>0</v>
      </c>
      <c r="N518" s="79">
        <f>N519+N531+N533+N521+N529+N523+N525+N527+N535</f>
        <v>8862130</v>
      </c>
      <c r="O518" s="105">
        <f t="shared" si="27"/>
        <v>8862130</v>
      </c>
      <c r="P518" s="95"/>
      <c r="Q518" s="95"/>
      <c r="R518" s="95"/>
    </row>
    <row r="519" spans="2:18" s="64" customFormat="1" ht="24">
      <c r="B519" s="88" t="s">
        <v>928</v>
      </c>
      <c r="C519" s="69" t="s">
        <v>628</v>
      </c>
      <c r="D519" s="70" t="s">
        <v>639</v>
      </c>
      <c r="E519" s="70" t="s">
        <v>696</v>
      </c>
      <c r="F519" s="69"/>
      <c r="G519" s="104">
        <f>G520</f>
        <v>0</v>
      </c>
      <c r="H519" s="104">
        <f>H520</f>
        <v>0</v>
      </c>
      <c r="I519" s="104">
        <f t="shared" si="28"/>
        <v>0</v>
      </c>
      <c r="J519" s="71">
        <f>J520</f>
        <v>0</v>
      </c>
      <c r="K519" s="71">
        <f>K520</f>
        <v>0</v>
      </c>
      <c r="L519" s="105">
        <f t="shared" si="26"/>
        <v>0</v>
      </c>
      <c r="M519" s="71">
        <f>M520</f>
        <v>0</v>
      </c>
      <c r="N519" s="71">
        <f>N520</f>
        <v>0</v>
      </c>
      <c r="O519" s="105">
        <f t="shared" si="27"/>
        <v>0</v>
      </c>
      <c r="P519" s="95"/>
      <c r="Q519" s="95"/>
      <c r="R519" s="95"/>
    </row>
    <row r="520" spans="2:18" s="64" customFormat="1" ht="12.75">
      <c r="B520" s="88" t="s">
        <v>771</v>
      </c>
      <c r="C520" s="69" t="s">
        <v>628</v>
      </c>
      <c r="D520" s="70" t="s">
        <v>639</v>
      </c>
      <c r="E520" s="70" t="s">
        <v>696</v>
      </c>
      <c r="F520" s="69">
        <v>300</v>
      </c>
      <c r="G520" s="104">
        <v>0</v>
      </c>
      <c r="H520" s="104"/>
      <c r="I520" s="104">
        <f t="shared" si="28"/>
        <v>0</v>
      </c>
      <c r="J520" s="71">
        <v>0</v>
      </c>
      <c r="K520" s="71"/>
      <c r="L520" s="105">
        <f t="shared" si="26"/>
        <v>0</v>
      </c>
      <c r="M520" s="71">
        <v>0</v>
      </c>
      <c r="N520" s="71"/>
      <c r="O520" s="105">
        <f t="shared" si="27"/>
        <v>0</v>
      </c>
      <c r="P520" s="95"/>
      <c r="Q520" s="95"/>
      <c r="R520" s="95"/>
    </row>
    <row r="521" spans="2:18" s="64" customFormat="1" ht="24">
      <c r="B521" s="88" t="s">
        <v>980</v>
      </c>
      <c r="C521" s="69" t="s">
        <v>628</v>
      </c>
      <c r="D521" s="70" t="s">
        <v>639</v>
      </c>
      <c r="E521" s="70" t="s">
        <v>979</v>
      </c>
      <c r="F521" s="69"/>
      <c r="G521" s="104">
        <f>G522</f>
        <v>0</v>
      </c>
      <c r="H521" s="104">
        <f>H522</f>
        <v>0</v>
      </c>
      <c r="I521" s="104">
        <f t="shared" si="28"/>
        <v>0</v>
      </c>
      <c r="J521" s="71">
        <f>J522</f>
        <v>0</v>
      </c>
      <c r="K521" s="71">
        <f>K522</f>
        <v>0</v>
      </c>
      <c r="L521" s="105">
        <f t="shared" si="26"/>
        <v>0</v>
      </c>
      <c r="M521" s="71">
        <f>M522</f>
        <v>0</v>
      </c>
      <c r="N521" s="71">
        <f>N522</f>
        <v>0</v>
      </c>
      <c r="O521" s="105">
        <f t="shared" si="27"/>
        <v>0</v>
      </c>
      <c r="P521" s="95"/>
      <c r="Q521" s="95"/>
      <c r="R521" s="95"/>
    </row>
    <row r="522" spans="2:18" s="64" customFormat="1" ht="12.75">
      <c r="B522" s="88" t="s">
        <v>771</v>
      </c>
      <c r="C522" s="69" t="s">
        <v>628</v>
      </c>
      <c r="D522" s="70" t="s">
        <v>639</v>
      </c>
      <c r="E522" s="70" t="s">
        <v>979</v>
      </c>
      <c r="F522" s="69">
        <v>300</v>
      </c>
      <c r="G522" s="104">
        <v>0</v>
      </c>
      <c r="H522" s="104"/>
      <c r="I522" s="104">
        <f t="shared" si="28"/>
        <v>0</v>
      </c>
      <c r="J522" s="71">
        <v>0</v>
      </c>
      <c r="K522" s="71"/>
      <c r="L522" s="105">
        <f t="shared" si="26"/>
        <v>0</v>
      </c>
      <c r="M522" s="71">
        <v>0</v>
      </c>
      <c r="N522" s="71"/>
      <c r="O522" s="105">
        <f t="shared" si="27"/>
        <v>0</v>
      </c>
      <c r="P522" s="95"/>
      <c r="Q522" s="95"/>
      <c r="R522" s="95"/>
    </row>
    <row r="523" spans="2:18" s="64" customFormat="1" ht="24">
      <c r="B523" s="88" t="s">
        <v>1021</v>
      </c>
      <c r="C523" s="69" t="s">
        <v>628</v>
      </c>
      <c r="D523" s="70" t="s">
        <v>639</v>
      </c>
      <c r="E523" s="70" t="s">
        <v>1010</v>
      </c>
      <c r="F523" s="69"/>
      <c r="G523" s="104">
        <f>G524</f>
        <v>0</v>
      </c>
      <c r="H523" s="104">
        <f>H524</f>
        <v>0</v>
      </c>
      <c r="I523" s="104">
        <f t="shared" si="28"/>
        <v>0</v>
      </c>
      <c r="J523" s="71">
        <f>J524</f>
        <v>0</v>
      </c>
      <c r="K523" s="71">
        <f>K524</f>
        <v>0</v>
      </c>
      <c r="L523" s="105">
        <f t="shared" si="26"/>
        <v>0</v>
      </c>
      <c r="M523" s="71">
        <f>M524</f>
        <v>0</v>
      </c>
      <c r="N523" s="71">
        <f>N524</f>
        <v>0</v>
      </c>
      <c r="O523" s="105">
        <f t="shared" si="27"/>
        <v>0</v>
      </c>
      <c r="P523" s="95"/>
      <c r="Q523" s="95"/>
      <c r="R523" s="95"/>
    </row>
    <row r="524" spans="2:18" s="64" customFormat="1" ht="12.75">
      <c r="B524" s="88" t="s">
        <v>771</v>
      </c>
      <c r="C524" s="69" t="s">
        <v>628</v>
      </c>
      <c r="D524" s="70" t="s">
        <v>639</v>
      </c>
      <c r="E524" s="70" t="s">
        <v>1010</v>
      </c>
      <c r="F524" s="69" t="s">
        <v>997</v>
      </c>
      <c r="G524" s="104">
        <v>0</v>
      </c>
      <c r="H524" s="104"/>
      <c r="I524" s="104">
        <f t="shared" si="28"/>
        <v>0</v>
      </c>
      <c r="J524" s="71">
        <v>0</v>
      </c>
      <c r="K524" s="71"/>
      <c r="L524" s="105">
        <f t="shared" si="26"/>
        <v>0</v>
      </c>
      <c r="M524" s="71">
        <v>0</v>
      </c>
      <c r="N524" s="71"/>
      <c r="O524" s="105">
        <f t="shared" si="27"/>
        <v>0</v>
      </c>
      <c r="P524" s="95"/>
      <c r="Q524" s="95"/>
      <c r="R524" s="95"/>
    </row>
    <row r="525" spans="2:18" s="64" customFormat="1" ht="24">
      <c r="B525" s="88" t="s">
        <v>1022</v>
      </c>
      <c r="C525" s="69" t="s">
        <v>628</v>
      </c>
      <c r="D525" s="70" t="s">
        <v>639</v>
      </c>
      <c r="E525" s="70" t="s">
        <v>1011</v>
      </c>
      <c r="F525" s="69"/>
      <c r="G525" s="104">
        <f>G526</f>
        <v>0</v>
      </c>
      <c r="H525" s="104">
        <f>H526</f>
        <v>0</v>
      </c>
      <c r="I525" s="104">
        <f t="shared" si="28"/>
        <v>0</v>
      </c>
      <c r="J525" s="71">
        <f>J526</f>
        <v>0</v>
      </c>
      <c r="K525" s="71">
        <f>K526</f>
        <v>0</v>
      </c>
      <c r="L525" s="105">
        <f t="shared" si="26"/>
        <v>0</v>
      </c>
      <c r="M525" s="71">
        <f>M526</f>
        <v>0</v>
      </c>
      <c r="N525" s="71">
        <f>N526</f>
        <v>0</v>
      </c>
      <c r="O525" s="105">
        <f t="shared" si="27"/>
        <v>0</v>
      </c>
      <c r="P525" s="95"/>
      <c r="Q525" s="95"/>
      <c r="R525" s="95"/>
    </row>
    <row r="526" spans="2:18" s="64" customFormat="1" ht="12.75">
      <c r="B526" s="88" t="s">
        <v>771</v>
      </c>
      <c r="C526" s="69" t="s">
        <v>628</v>
      </c>
      <c r="D526" s="70" t="s">
        <v>639</v>
      </c>
      <c r="E526" s="70" t="s">
        <v>1011</v>
      </c>
      <c r="F526" s="69" t="s">
        <v>997</v>
      </c>
      <c r="G526" s="104">
        <v>0</v>
      </c>
      <c r="H526" s="104"/>
      <c r="I526" s="104">
        <f t="shared" si="28"/>
        <v>0</v>
      </c>
      <c r="J526" s="71">
        <v>0</v>
      </c>
      <c r="K526" s="71"/>
      <c r="L526" s="105">
        <f t="shared" si="26"/>
        <v>0</v>
      </c>
      <c r="M526" s="71">
        <v>0</v>
      </c>
      <c r="N526" s="71"/>
      <c r="O526" s="105">
        <f t="shared" si="27"/>
        <v>0</v>
      </c>
      <c r="P526" s="95"/>
      <c r="Q526" s="95"/>
      <c r="R526" s="95"/>
    </row>
    <row r="527" spans="2:18" ht="24">
      <c r="B527" s="88" t="s">
        <v>1022</v>
      </c>
      <c r="C527" s="77" t="s">
        <v>628</v>
      </c>
      <c r="D527" s="78" t="s">
        <v>639</v>
      </c>
      <c r="E527" s="78" t="s">
        <v>1013</v>
      </c>
      <c r="F527" s="77"/>
      <c r="G527" s="103">
        <f>G528</f>
        <v>800000</v>
      </c>
      <c r="H527" s="103">
        <f>H528</f>
        <v>-800000</v>
      </c>
      <c r="I527" s="104">
        <f t="shared" si="28"/>
        <v>0</v>
      </c>
      <c r="J527" s="79">
        <f>J528</f>
        <v>800000</v>
      </c>
      <c r="K527" s="79">
        <f>K528</f>
        <v>-800000</v>
      </c>
      <c r="L527" s="105">
        <f t="shared" si="26"/>
        <v>0</v>
      </c>
      <c r="M527" s="79">
        <f>M528</f>
        <v>0</v>
      </c>
      <c r="N527" s="79">
        <f>N528</f>
        <v>0</v>
      </c>
      <c r="O527" s="105">
        <f t="shared" si="27"/>
        <v>0</v>
      </c>
      <c r="P527" s="95"/>
      <c r="Q527" s="95"/>
      <c r="R527" s="95"/>
    </row>
    <row r="528" spans="2:18" ht="12.75">
      <c r="B528" s="88" t="s">
        <v>771</v>
      </c>
      <c r="C528" s="77" t="s">
        <v>628</v>
      </c>
      <c r="D528" s="78" t="s">
        <v>639</v>
      </c>
      <c r="E528" s="78" t="s">
        <v>1013</v>
      </c>
      <c r="F528" s="77" t="s">
        <v>997</v>
      </c>
      <c r="G528" s="103">
        <v>800000</v>
      </c>
      <c r="H528" s="104">
        <v>-800000</v>
      </c>
      <c r="I528" s="104">
        <f t="shared" si="28"/>
        <v>0</v>
      </c>
      <c r="J528" s="79">
        <v>800000</v>
      </c>
      <c r="K528" s="71">
        <v>-800000</v>
      </c>
      <c r="L528" s="105">
        <f aca="true" t="shared" si="31" ref="L528:L588">J528+K528</f>
        <v>0</v>
      </c>
      <c r="M528" s="79">
        <v>0</v>
      </c>
      <c r="N528" s="71"/>
      <c r="O528" s="105">
        <f aca="true" t="shared" si="32" ref="O528:O588">M528+N528</f>
        <v>0</v>
      </c>
      <c r="P528" s="95"/>
      <c r="Q528" s="95"/>
      <c r="R528" s="95"/>
    </row>
    <row r="529" spans="2:18" s="64" customFormat="1" ht="60">
      <c r="B529" s="90" t="s">
        <v>998</v>
      </c>
      <c r="C529" s="69" t="s">
        <v>628</v>
      </c>
      <c r="D529" s="70" t="s">
        <v>639</v>
      </c>
      <c r="E529" s="70" t="s">
        <v>996</v>
      </c>
      <c r="F529" s="69"/>
      <c r="G529" s="104">
        <f>G530</f>
        <v>0</v>
      </c>
      <c r="H529" s="104">
        <f>H530</f>
        <v>0</v>
      </c>
      <c r="I529" s="104">
        <f t="shared" si="28"/>
        <v>0</v>
      </c>
      <c r="J529" s="71">
        <f>J530</f>
        <v>0</v>
      </c>
      <c r="K529" s="71">
        <f>K530</f>
        <v>0</v>
      </c>
      <c r="L529" s="105">
        <f t="shared" si="31"/>
        <v>0</v>
      </c>
      <c r="M529" s="71">
        <f>M530</f>
        <v>0</v>
      </c>
      <c r="N529" s="71">
        <f>N530</f>
        <v>0</v>
      </c>
      <c r="O529" s="105">
        <f t="shared" si="32"/>
        <v>0</v>
      </c>
      <c r="P529" s="95"/>
      <c r="Q529" s="95"/>
      <c r="R529" s="95"/>
    </row>
    <row r="530" spans="2:18" s="64" customFormat="1" ht="12.75">
      <c r="B530" s="88" t="s">
        <v>771</v>
      </c>
      <c r="C530" s="69" t="s">
        <v>628</v>
      </c>
      <c r="D530" s="70" t="s">
        <v>639</v>
      </c>
      <c r="E530" s="70" t="s">
        <v>996</v>
      </c>
      <c r="F530" s="69" t="s">
        <v>997</v>
      </c>
      <c r="G530" s="104">
        <v>0</v>
      </c>
      <c r="H530" s="104"/>
      <c r="I530" s="104">
        <f t="shared" si="28"/>
        <v>0</v>
      </c>
      <c r="J530" s="71">
        <v>0</v>
      </c>
      <c r="K530" s="71"/>
      <c r="L530" s="105">
        <f t="shared" si="31"/>
        <v>0</v>
      </c>
      <c r="M530" s="71">
        <v>0</v>
      </c>
      <c r="N530" s="71"/>
      <c r="O530" s="105">
        <f t="shared" si="32"/>
        <v>0</v>
      </c>
      <c r="P530" s="95"/>
      <c r="Q530" s="95"/>
      <c r="R530" s="95"/>
    </row>
    <row r="531" spans="2:18" ht="48">
      <c r="B531" s="88" t="s">
        <v>929</v>
      </c>
      <c r="C531" s="77" t="s">
        <v>628</v>
      </c>
      <c r="D531" s="78" t="s">
        <v>639</v>
      </c>
      <c r="E531" s="78" t="s">
        <v>697</v>
      </c>
      <c r="F531" s="77"/>
      <c r="G531" s="103">
        <f>G532</f>
        <v>1218420</v>
      </c>
      <c r="H531" s="103">
        <f>H532</f>
        <v>0</v>
      </c>
      <c r="I531" s="104">
        <f t="shared" si="28"/>
        <v>1218420</v>
      </c>
      <c r="J531" s="79">
        <f>J532</f>
        <v>1218420</v>
      </c>
      <c r="K531" s="79">
        <f>K532</f>
        <v>609210</v>
      </c>
      <c r="L531" s="105">
        <f t="shared" si="31"/>
        <v>1827630</v>
      </c>
      <c r="M531" s="79">
        <f>M532</f>
        <v>0</v>
      </c>
      <c r="N531" s="79">
        <f>N532</f>
        <v>1827630</v>
      </c>
      <c r="O531" s="105">
        <f t="shared" si="32"/>
        <v>1827630</v>
      </c>
      <c r="P531" s="95"/>
      <c r="Q531" s="95"/>
      <c r="R531" s="95"/>
    </row>
    <row r="532" spans="2:18" ht="12.75">
      <c r="B532" s="88" t="s">
        <v>771</v>
      </c>
      <c r="C532" s="77" t="s">
        <v>628</v>
      </c>
      <c r="D532" s="78" t="s">
        <v>639</v>
      </c>
      <c r="E532" s="78" t="s">
        <v>697</v>
      </c>
      <c r="F532" s="77">
        <v>300</v>
      </c>
      <c r="G532" s="103">
        <v>1218420</v>
      </c>
      <c r="H532" s="104"/>
      <c r="I532" s="104">
        <f t="shared" si="28"/>
        <v>1218420</v>
      </c>
      <c r="J532" s="79">
        <v>1218420</v>
      </c>
      <c r="K532" s="71">
        <f>609180+30</f>
        <v>609210</v>
      </c>
      <c r="L532" s="105">
        <f t="shared" si="31"/>
        <v>1827630</v>
      </c>
      <c r="M532" s="79">
        <v>0</v>
      </c>
      <c r="N532" s="71">
        <f>1827600+30</f>
        <v>1827630</v>
      </c>
      <c r="O532" s="105">
        <f t="shared" si="32"/>
        <v>1827630</v>
      </c>
      <c r="P532" s="95"/>
      <c r="Q532" s="95"/>
      <c r="R532" s="95"/>
    </row>
    <row r="533" spans="2:18" ht="24">
      <c r="B533" s="88" t="s">
        <v>930</v>
      </c>
      <c r="C533" s="77" t="s">
        <v>628</v>
      </c>
      <c r="D533" s="78" t="s">
        <v>639</v>
      </c>
      <c r="E533" s="78" t="s">
        <v>698</v>
      </c>
      <c r="F533" s="77"/>
      <c r="G533" s="103">
        <f>G534</f>
        <v>650000</v>
      </c>
      <c r="H533" s="103">
        <f>H534</f>
        <v>2820600</v>
      </c>
      <c r="I533" s="104">
        <f t="shared" si="28"/>
        <v>3470600</v>
      </c>
      <c r="J533" s="79">
        <f>J534</f>
        <v>650000</v>
      </c>
      <c r="K533" s="79">
        <f>K534</f>
        <v>4920400</v>
      </c>
      <c r="L533" s="105">
        <f t="shared" si="31"/>
        <v>5570400</v>
      </c>
      <c r="M533" s="79">
        <f>M534</f>
        <v>0</v>
      </c>
      <c r="N533" s="79">
        <f>N534</f>
        <v>7034500</v>
      </c>
      <c r="O533" s="105">
        <f t="shared" si="32"/>
        <v>7034500</v>
      </c>
      <c r="P533" s="95"/>
      <c r="Q533" s="95"/>
      <c r="R533" s="95"/>
    </row>
    <row r="534" spans="2:18" ht="12.75">
      <c r="B534" s="88" t="s">
        <v>771</v>
      </c>
      <c r="C534" s="77" t="s">
        <v>628</v>
      </c>
      <c r="D534" s="78" t="s">
        <v>639</v>
      </c>
      <c r="E534" s="78" t="s">
        <v>698</v>
      </c>
      <c r="F534" s="77">
        <v>300</v>
      </c>
      <c r="G534" s="103">
        <v>650000</v>
      </c>
      <c r="H534" s="104">
        <v>2820600</v>
      </c>
      <c r="I534" s="104">
        <f aca="true" t="shared" si="33" ref="I534:I589">G534+H534</f>
        <v>3470600</v>
      </c>
      <c r="J534" s="79">
        <v>650000</v>
      </c>
      <c r="K534" s="71">
        <v>4920400</v>
      </c>
      <c r="L534" s="105">
        <f t="shared" si="31"/>
        <v>5570400</v>
      </c>
      <c r="M534" s="79">
        <v>0</v>
      </c>
      <c r="N534" s="71">
        <v>7034500</v>
      </c>
      <c r="O534" s="105">
        <f t="shared" si="32"/>
        <v>7034500</v>
      </c>
      <c r="P534" s="95"/>
      <c r="Q534" s="95"/>
      <c r="R534" s="95"/>
    </row>
    <row r="535" spans="2:18" ht="24">
      <c r="B535" s="88" t="s">
        <v>1022</v>
      </c>
      <c r="C535" s="77" t="s">
        <v>628</v>
      </c>
      <c r="D535" s="78" t="s">
        <v>639</v>
      </c>
      <c r="E535" s="78" t="s">
        <v>1012</v>
      </c>
      <c r="F535" s="77"/>
      <c r="G535" s="103">
        <f>G536</f>
        <v>572600</v>
      </c>
      <c r="H535" s="103">
        <f>H536</f>
        <v>-572600</v>
      </c>
      <c r="I535" s="104">
        <f t="shared" si="33"/>
        <v>0</v>
      </c>
      <c r="J535" s="79">
        <f>J536</f>
        <v>572600</v>
      </c>
      <c r="K535" s="79">
        <f>K536</f>
        <v>-572600</v>
      </c>
      <c r="L535" s="105">
        <f t="shared" si="31"/>
        <v>0</v>
      </c>
      <c r="M535" s="79">
        <f>M536</f>
        <v>0</v>
      </c>
      <c r="N535" s="79">
        <f>N536</f>
        <v>0</v>
      </c>
      <c r="O535" s="105">
        <f t="shared" si="32"/>
        <v>0</v>
      </c>
      <c r="P535" s="95"/>
      <c r="Q535" s="95"/>
      <c r="R535" s="95"/>
    </row>
    <row r="536" spans="2:18" ht="12.75">
      <c r="B536" s="88" t="s">
        <v>771</v>
      </c>
      <c r="C536" s="77" t="s">
        <v>628</v>
      </c>
      <c r="D536" s="78" t="s">
        <v>639</v>
      </c>
      <c r="E536" s="78" t="s">
        <v>1012</v>
      </c>
      <c r="F536" s="77">
        <v>300</v>
      </c>
      <c r="G536" s="103">
        <v>572600</v>
      </c>
      <c r="H536" s="104">
        <v>-572600</v>
      </c>
      <c r="I536" s="104">
        <f t="shared" si="33"/>
        <v>0</v>
      </c>
      <c r="J536" s="79">
        <v>572600</v>
      </c>
      <c r="K536" s="71">
        <v>-572600</v>
      </c>
      <c r="L536" s="105">
        <f t="shared" si="31"/>
        <v>0</v>
      </c>
      <c r="M536" s="79">
        <v>0</v>
      </c>
      <c r="N536" s="71"/>
      <c r="O536" s="105">
        <f t="shared" si="32"/>
        <v>0</v>
      </c>
      <c r="P536" s="95"/>
      <c r="Q536" s="95"/>
      <c r="R536" s="95"/>
    </row>
    <row r="537" spans="2:18" ht="12.75">
      <c r="B537" s="88" t="s">
        <v>556</v>
      </c>
      <c r="C537" s="77" t="s">
        <v>628</v>
      </c>
      <c r="D537" s="78" t="s">
        <v>640</v>
      </c>
      <c r="E537" s="78"/>
      <c r="F537" s="77"/>
      <c r="G537" s="103">
        <f aca="true" t="shared" si="34" ref="G537:H539">G538</f>
        <v>5453000</v>
      </c>
      <c r="H537" s="103">
        <f t="shared" si="34"/>
        <v>1116000</v>
      </c>
      <c r="I537" s="104">
        <f t="shared" si="33"/>
        <v>6569000</v>
      </c>
      <c r="J537" s="79">
        <f aca="true" t="shared" si="35" ref="J537:N539">J538</f>
        <v>5453000</v>
      </c>
      <c r="K537" s="79">
        <f t="shared" si="35"/>
        <v>1116000</v>
      </c>
      <c r="L537" s="105">
        <f t="shared" si="31"/>
        <v>6569000</v>
      </c>
      <c r="M537" s="79">
        <f t="shared" si="35"/>
        <v>0</v>
      </c>
      <c r="N537" s="79">
        <f t="shared" si="35"/>
        <v>6569000</v>
      </c>
      <c r="O537" s="105">
        <f t="shared" si="32"/>
        <v>6569000</v>
      </c>
      <c r="P537" s="95"/>
      <c r="Q537" s="95"/>
      <c r="R537" s="95"/>
    </row>
    <row r="538" spans="2:18" ht="12.75">
      <c r="B538" s="88" t="s">
        <v>1070</v>
      </c>
      <c r="C538" s="77" t="s">
        <v>628</v>
      </c>
      <c r="D538" s="78" t="s">
        <v>640</v>
      </c>
      <c r="E538" s="78" t="s">
        <v>757</v>
      </c>
      <c r="F538" s="77"/>
      <c r="G538" s="103">
        <f t="shared" si="34"/>
        <v>5453000</v>
      </c>
      <c r="H538" s="103">
        <f t="shared" si="34"/>
        <v>1116000</v>
      </c>
      <c r="I538" s="104">
        <f t="shared" si="33"/>
        <v>6569000</v>
      </c>
      <c r="J538" s="79">
        <f t="shared" si="35"/>
        <v>5453000</v>
      </c>
      <c r="K538" s="79">
        <f t="shared" si="35"/>
        <v>1116000</v>
      </c>
      <c r="L538" s="105">
        <f t="shared" si="31"/>
        <v>6569000</v>
      </c>
      <c r="M538" s="79">
        <f t="shared" si="35"/>
        <v>0</v>
      </c>
      <c r="N538" s="79">
        <f t="shared" si="35"/>
        <v>6569000</v>
      </c>
      <c r="O538" s="105">
        <f t="shared" si="32"/>
        <v>6569000</v>
      </c>
      <c r="P538" s="95"/>
      <c r="Q538" s="95"/>
      <c r="R538" s="95"/>
    </row>
    <row r="539" spans="2:18" ht="48">
      <c r="B539" s="88" t="s">
        <v>854</v>
      </c>
      <c r="C539" s="77" t="s">
        <v>628</v>
      </c>
      <c r="D539" s="78" t="s">
        <v>640</v>
      </c>
      <c r="E539" s="78" t="s">
        <v>1063</v>
      </c>
      <c r="F539" s="77"/>
      <c r="G539" s="103">
        <f t="shared" si="34"/>
        <v>5453000</v>
      </c>
      <c r="H539" s="103">
        <f t="shared" si="34"/>
        <v>1116000</v>
      </c>
      <c r="I539" s="104">
        <f t="shared" si="33"/>
        <v>6569000</v>
      </c>
      <c r="J539" s="79">
        <f t="shared" si="35"/>
        <v>5453000</v>
      </c>
      <c r="K539" s="79">
        <f t="shared" si="35"/>
        <v>1116000</v>
      </c>
      <c r="L539" s="105">
        <f t="shared" si="31"/>
        <v>6569000</v>
      </c>
      <c r="M539" s="79">
        <f t="shared" si="35"/>
        <v>0</v>
      </c>
      <c r="N539" s="79">
        <f t="shared" si="35"/>
        <v>6569000</v>
      </c>
      <c r="O539" s="105">
        <f t="shared" si="32"/>
        <v>6569000</v>
      </c>
      <c r="P539" s="95"/>
      <c r="Q539" s="95"/>
      <c r="R539" s="95"/>
    </row>
    <row r="540" spans="2:18" ht="12.75">
      <c r="B540" s="88" t="s">
        <v>771</v>
      </c>
      <c r="C540" s="77" t="s">
        <v>628</v>
      </c>
      <c r="D540" s="78" t="s">
        <v>640</v>
      </c>
      <c r="E540" s="78" t="s">
        <v>1063</v>
      </c>
      <c r="F540" s="77">
        <v>300</v>
      </c>
      <c r="G540" s="103">
        <v>5453000</v>
      </c>
      <c r="H540" s="104">
        <v>1116000</v>
      </c>
      <c r="I540" s="104">
        <f t="shared" si="33"/>
        <v>6569000</v>
      </c>
      <c r="J540" s="79">
        <v>5453000</v>
      </c>
      <c r="K540" s="71">
        <v>1116000</v>
      </c>
      <c r="L540" s="105">
        <f t="shared" si="31"/>
        <v>6569000</v>
      </c>
      <c r="M540" s="79">
        <v>0</v>
      </c>
      <c r="N540" s="71">
        <v>6569000</v>
      </c>
      <c r="O540" s="105">
        <f t="shared" si="32"/>
        <v>6569000</v>
      </c>
      <c r="P540" s="95"/>
      <c r="Q540" s="95"/>
      <c r="R540" s="95"/>
    </row>
    <row r="541" spans="2:18" s="64" customFormat="1" ht="12.75">
      <c r="B541" s="88" t="s">
        <v>52</v>
      </c>
      <c r="C541" s="69" t="s">
        <v>628</v>
      </c>
      <c r="D541" s="70" t="s">
        <v>641</v>
      </c>
      <c r="E541" s="70"/>
      <c r="F541" s="69"/>
      <c r="G541" s="104">
        <f>G543</f>
        <v>0</v>
      </c>
      <c r="H541" s="104">
        <f>H543</f>
        <v>0</v>
      </c>
      <c r="I541" s="104">
        <f t="shared" si="33"/>
        <v>0</v>
      </c>
      <c r="J541" s="71">
        <f>J543</f>
        <v>0</v>
      </c>
      <c r="K541" s="71">
        <f>K543</f>
        <v>0</v>
      </c>
      <c r="L541" s="105">
        <f t="shared" si="31"/>
        <v>0</v>
      </c>
      <c r="M541" s="71">
        <f>M543</f>
        <v>0</v>
      </c>
      <c r="N541" s="71">
        <f>N543</f>
        <v>0</v>
      </c>
      <c r="O541" s="105">
        <f t="shared" si="32"/>
        <v>0</v>
      </c>
      <c r="P541" s="95"/>
      <c r="Q541" s="95"/>
      <c r="R541" s="95"/>
    </row>
    <row r="542" spans="2:18" s="64" customFormat="1" ht="12.75">
      <c r="B542" s="88" t="s">
        <v>807</v>
      </c>
      <c r="C542" s="69" t="s">
        <v>628</v>
      </c>
      <c r="D542" s="70" t="s">
        <v>641</v>
      </c>
      <c r="E542" s="70" t="s">
        <v>783</v>
      </c>
      <c r="F542" s="69"/>
      <c r="G542" s="104">
        <f>G543</f>
        <v>0</v>
      </c>
      <c r="H542" s="104">
        <f>H543</f>
        <v>0</v>
      </c>
      <c r="I542" s="104">
        <f t="shared" si="33"/>
        <v>0</v>
      </c>
      <c r="J542" s="71">
        <f>J543</f>
        <v>0</v>
      </c>
      <c r="K542" s="71">
        <f>K543</f>
        <v>0</v>
      </c>
      <c r="L542" s="105">
        <f t="shared" si="31"/>
        <v>0</v>
      </c>
      <c r="M542" s="71">
        <f>M543</f>
        <v>0</v>
      </c>
      <c r="N542" s="71">
        <f>N543</f>
        <v>0</v>
      </c>
      <c r="O542" s="105">
        <f t="shared" si="32"/>
        <v>0</v>
      </c>
      <c r="P542" s="95"/>
      <c r="Q542" s="95"/>
      <c r="R542" s="95"/>
    </row>
    <row r="543" spans="2:18" s="64" customFormat="1" ht="36">
      <c r="B543" s="88" t="s">
        <v>942</v>
      </c>
      <c r="C543" s="69" t="s">
        <v>628</v>
      </c>
      <c r="D543" s="70" t="s">
        <v>641</v>
      </c>
      <c r="E543" s="70" t="s">
        <v>699</v>
      </c>
      <c r="F543" s="69"/>
      <c r="G543" s="104">
        <f>G544</f>
        <v>0</v>
      </c>
      <c r="H543" s="104">
        <f>H544</f>
        <v>0</v>
      </c>
      <c r="I543" s="104">
        <f t="shared" si="33"/>
        <v>0</v>
      </c>
      <c r="J543" s="71">
        <f>J544</f>
        <v>0</v>
      </c>
      <c r="K543" s="71">
        <f>K544</f>
        <v>0</v>
      </c>
      <c r="L543" s="105">
        <f t="shared" si="31"/>
        <v>0</v>
      </c>
      <c r="M543" s="71">
        <f>M544</f>
        <v>0</v>
      </c>
      <c r="N543" s="71">
        <f>N544</f>
        <v>0</v>
      </c>
      <c r="O543" s="105">
        <f t="shared" si="32"/>
        <v>0</v>
      </c>
      <c r="P543" s="95"/>
      <c r="Q543" s="95"/>
      <c r="R543" s="95"/>
    </row>
    <row r="544" spans="2:18" s="64" customFormat="1" ht="36">
      <c r="B544" s="88" t="s">
        <v>765</v>
      </c>
      <c r="C544" s="69" t="s">
        <v>628</v>
      </c>
      <c r="D544" s="70" t="s">
        <v>641</v>
      </c>
      <c r="E544" s="70" t="s">
        <v>699</v>
      </c>
      <c r="F544" s="69">
        <v>100</v>
      </c>
      <c r="G544" s="104">
        <v>0</v>
      </c>
      <c r="H544" s="104"/>
      <c r="I544" s="104">
        <f t="shared" si="33"/>
        <v>0</v>
      </c>
      <c r="J544" s="71">
        <v>0</v>
      </c>
      <c r="K544" s="71"/>
      <c r="L544" s="105">
        <f t="shared" si="31"/>
        <v>0</v>
      </c>
      <c r="M544" s="71">
        <v>0</v>
      </c>
      <c r="N544" s="71"/>
      <c r="O544" s="105">
        <f t="shared" si="32"/>
        <v>0</v>
      </c>
      <c r="P544" s="95"/>
      <c r="Q544" s="95"/>
      <c r="R544" s="95"/>
    </row>
    <row r="545" spans="2:18" ht="12.75">
      <c r="B545" s="88" t="s">
        <v>268</v>
      </c>
      <c r="C545" s="77" t="s">
        <v>642</v>
      </c>
      <c r="D545" s="78"/>
      <c r="E545" s="78"/>
      <c r="F545" s="77"/>
      <c r="G545" s="103">
        <f>G546+G550+G556</f>
        <v>627730</v>
      </c>
      <c r="H545" s="103">
        <f>H546+H550+H556</f>
        <v>122270</v>
      </c>
      <c r="I545" s="104">
        <f t="shared" si="33"/>
        <v>750000</v>
      </c>
      <c r="J545" s="79">
        <f>J546+J550+J556</f>
        <v>627730</v>
      </c>
      <c r="K545" s="79">
        <f>K546+K550+K556</f>
        <v>-627730</v>
      </c>
      <c r="L545" s="105">
        <f t="shared" si="31"/>
        <v>0</v>
      </c>
      <c r="M545" s="79">
        <f>M546+M550+M556</f>
        <v>0</v>
      </c>
      <c r="N545" s="79">
        <f>N546+N550+N556</f>
        <v>0</v>
      </c>
      <c r="O545" s="105">
        <f t="shared" si="32"/>
        <v>0</v>
      </c>
      <c r="P545" s="95"/>
      <c r="Q545" s="95"/>
      <c r="R545" s="95"/>
    </row>
    <row r="546" spans="2:18" s="64" customFormat="1" ht="12.75">
      <c r="B546" s="88" t="s">
        <v>625</v>
      </c>
      <c r="C546" s="69" t="s">
        <v>642</v>
      </c>
      <c r="D546" s="70" t="s">
        <v>637</v>
      </c>
      <c r="E546" s="70"/>
      <c r="F546" s="69"/>
      <c r="G546" s="104">
        <f aca="true" t="shared" si="36" ref="G546:H548">G547</f>
        <v>0</v>
      </c>
      <c r="H546" s="104">
        <f t="shared" si="36"/>
        <v>0</v>
      </c>
      <c r="I546" s="104">
        <f t="shared" si="33"/>
        <v>0</v>
      </c>
      <c r="J546" s="71">
        <f aca="true" t="shared" si="37" ref="J546:N548">J547</f>
        <v>0</v>
      </c>
      <c r="K546" s="71">
        <f t="shared" si="37"/>
        <v>0</v>
      </c>
      <c r="L546" s="105">
        <f t="shared" si="31"/>
        <v>0</v>
      </c>
      <c r="M546" s="71">
        <f t="shared" si="37"/>
        <v>0</v>
      </c>
      <c r="N546" s="71">
        <f t="shared" si="37"/>
        <v>0</v>
      </c>
      <c r="O546" s="105">
        <f t="shared" si="32"/>
        <v>0</v>
      </c>
      <c r="P546" s="95"/>
      <c r="Q546" s="95"/>
      <c r="R546" s="95"/>
    </row>
    <row r="547" spans="2:18" s="64" customFormat="1" ht="12.75">
      <c r="B547" s="88" t="s">
        <v>846</v>
      </c>
      <c r="C547" s="69" t="s">
        <v>642</v>
      </c>
      <c r="D547" s="70" t="s">
        <v>637</v>
      </c>
      <c r="E547" s="70" t="s">
        <v>749</v>
      </c>
      <c r="F547" s="69"/>
      <c r="G547" s="104">
        <f t="shared" si="36"/>
        <v>0</v>
      </c>
      <c r="H547" s="104">
        <f t="shared" si="36"/>
        <v>0</v>
      </c>
      <c r="I547" s="104">
        <f t="shared" si="33"/>
        <v>0</v>
      </c>
      <c r="J547" s="71">
        <f t="shared" si="37"/>
        <v>0</v>
      </c>
      <c r="K547" s="71">
        <f t="shared" si="37"/>
        <v>0</v>
      </c>
      <c r="L547" s="105">
        <f t="shared" si="31"/>
        <v>0</v>
      </c>
      <c r="M547" s="71">
        <f t="shared" si="37"/>
        <v>0</v>
      </c>
      <c r="N547" s="71">
        <f t="shared" si="37"/>
        <v>0</v>
      </c>
      <c r="O547" s="105">
        <f t="shared" si="32"/>
        <v>0</v>
      </c>
      <c r="P547" s="95"/>
      <c r="Q547" s="95"/>
      <c r="R547" s="95"/>
    </row>
    <row r="548" spans="2:18" s="64" customFormat="1" ht="12.75">
      <c r="B548" s="88" t="s">
        <v>849</v>
      </c>
      <c r="C548" s="69" t="s">
        <v>642</v>
      </c>
      <c r="D548" s="70" t="s">
        <v>637</v>
      </c>
      <c r="E548" s="70" t="s">
        <v>700</v>
      </c>
      <c r="F548" s="69"/>
      <c r="G548" s="104">
        <f t="shared" si="36"/>
        <v>0</v>
      </c>
      <c r="H548" s="104">
        <f t="shared" si="36"/>
        <v>0</v>
      </c>
      <c r="I548" s="104">
        <f t="shared" si="33"/>
        <v>0</v>
      </c>
      <c r="J548" s="71">
        <f t="shared" si="37"/>
        <v>0</v>
      </c>
      <c r="K548" s="71">
        <f t="shared" si="37"/>
        <v>0</v>
      </c>
      <c r="L548" s="105">
        <f t="shared" si="31"/>
        <v>0</v>
      </c>
      <c r="M548" s="71">
        <f t="shared" si="37"/>
        <v>0</v>
      </c>
      <c r="N548" s="71">
        <f t="shared" si="37"/>
        <v>0</v>
      </c>
      <c r="O548" s="105">
        <f t="shared" si="32"/>
        <v>0</v>
      </c>
      <c r="P548" s="95"/>
      <c r="Q548" s="95"/>
      <c r="R548" s="95"/>
    </row>
    <row r="549" spans="2:18" s="64" customFormat="1" ht="24">
      <c r="B549" s="88" t="s">
        <v>766</v>
      </c>
      <c r="C549" s="69" t="s">
        <v>642</v>
      </c>
      <c r="D549" s="70" t="s">
        <v>637</v>
      </c>
      <c r="E549" s="70" t="s">
        <v>700</v>
      </c>
      <c r="F549" s="69">
        <v>200</v>
      </c>
      <c r="G549" s="104">
        <v>0</v>
      </c>
      <c r="H549" s="104"/>
      <c r="I549" s="104">
        <f t="shared" si="33"/>
        <v>0</v>
      </c>
      <c r="J549" s="71">
        <v>0</v>
      </c>
      <c r="K549" s="71"/>
      <c r="L549" s="105">
        <f t="shared" si="31"/>
        <v>0</v>
      </c>
      <c r="M549" s="71">
        <v>0</v>
      </c>
      <c r="N549" s="71"/>
      <c r="O549" s="105">
        <f t="shared" si="32"/>
        <v>0</v>
      </c>
      <c r="P549" s="95"/>
      <c r="Q549" s="95"/>
      <c r="R549" s="95"/>
    </row>
    <row r="550" spans="2:18" ht="12.75">
      <c r="B550" s="88" t="s">
        <v>626</v>
      </c>
      <c r="C550" s="77" t="s">
        <v>642</v>
      </c>
      <c r="D550" s="78" t="s">
        <v>638</v>
      </c>
      <c r="E550" s="78"/>
      <c r="F550" s="77"/>
      <c r="G550" s="103">
        <f>G551</f>
        <v>627730</v>
      </c>
      <c r="H550" s="103">
        <f>H551</f>
        <v>122270</v>
      </c>
      <c r="I550" s="104">
        <f t="shared" si="33"/>
        <v>750000</v>
      </c>
      <c r="J550" s="79">
        <f>J551</f>
        <v>627730</v>
      </c>
      <c r="K550" s="79">
        <f>K551</f>
        <v>-627730</v>
      </c>
      <c r="L550" s="105">
        <f t="shared" si="31"/>
        <v>0</v>
      </c>
      <c r="M550" s="79">
        <f>M551</f>
        <v>0</v>
      </c>
      <c r="N550" s="79">
        <f>N551</f>
        <v>0</v>
      </c>
      <c r="O550" s="105">
        <f t="shared" si="32"/>
        <v>0</v>
      </c>
      <c r="P550" s="95"/>
      <c r="Q550" s="95"/>
      <c r="R550" s="95"/>
    </row>
    <row r="551" spans="2:18" ht="12.75">
      <c r="B551" s="88" t="s">
        <v>846</v>
      </c>
      <c r="C551" s="77" t="s">
        <v>642</v>
      </c>
      <c r="D551" s="78" t="s">
        <v>638</v>
      </c>
      <c r="E551" s="78" t="s">
        <v>749</v>
      </c>
      <c r="F551" s="77"/>
      <c r="G551" s="103">
        <f>G552</f>
        <v>627730</v>
      </c>
      <c r="H551" s="103">
        <f>H552</f>
        <v>122270</v>
      </c>
      <c r="I551" s="104">
        <f t="shared" si="33"/>
        <v>750000</v>
      </c>
      <c r="J551" s="79">
        <f>J552</f>
        <v>627730</v>
      </c>
      <c r="K551" s="79">
        <f>K552</f>
        <v>-627730</v>
      </c>
      <c r="L551" s="105">
        <f t="shared" si="31"/>
        <v>0</v>
      </c>
      <c r="M551" s="79">
        <f>M552</f>
        <v>0</v>
      </c>
      <c r="N551" s="79">
        <f>N552</f>
        <v>0</v>
      </c>
      <c r="O551" s="105">
        <f t="shared" si="32"/>
        <v>0</v>
      </c>
      <c r="P551" s="95"/>
      <c r="Q551" s="95"/>
      <c r="R551" s="95"/>
    </row>
    <row r="552" spans="2:18" ht="12.75">
      <c r="B552" s="88" t="s">
        <v>847</v>
      </c>
      <c r="C552" s="77" t="s">
        <v>642</v>
      </c>
      <c r="D552" s="78" t="s">
        <v>638</v>
      </c>
      <c r="E552" s="78" t="s">
        <v>701</v>
      </c>
      <c r="F552" s="77"/>
      <c r="G552" s="103">
        <f>G555+G553+G554</f>
        <v>627730</v>
      </c>
      <c r="H552" s="103">
        <f>H555+H553+H554</f>
        <v>122270</v>
      </c>
      <c r="I552" s="104">
        <f t="shared" si="33"/>
        <v>750000</v>
      </c>
      <c r="J552" s="79">
        <f>J555+J553+J554</f>
        <v>627730</v>
      </c>
      <c r="K552" s="79">
        <f>K555+K553+K554</f>
        <v>-627730</v>
      </c>
      <c r="L552" s="105">
        <f t="shared" si="31"/>
        <v>0</v>
      </c>
      <c r="M552" s="79">
        <f>M555+M553+M554</f>
        <v>0</v>
      </c>
      <c r="N552" s="79">
        <f>N555+N553+N554</f>
        <v>0</v>
      </c>
      <c r="O552" s="105">
        <f t="shared" si="32"/>
        <v>0</v>
      </c>
      <c r="P552" s="95"/>
      <c r="Q552" s="95"/>
      <c r="R552" s="95"/>
    </row>
    <row r="553" spans="2:18" ht="36">
      <c r="B553" s="88" t="s">
        <v>765</v>
      </c>
      <c r="C553" s="77" t="s">
        <v>642</v>
      </c>
      <c r="D553" s="78" t="s">
        <v>638</v>
      </c>
      <c r="E553" s="78" t="s">
        <v>701</v>
      </c>
      <c r="F553" s="77" t="s">
        <v>733</v>
      </c>
      <c r="G553" s="103">
        <v>238250</v>
      </c>
      <c r="H553" s="104">
        <v>135270</v>
      </c>
      <c r="I553" s="104">
        <f t="shared" si="33"/>
        <v>373520</v>
      </c>
      <c r="J553" s="79">
        <v>238250</v>
      </c>
      <c r="K553" s="71">
        <v>-238250</v>
      </c>
      <c r="L553" s="105">
        <f t="shared" si="31"/>
        <v>0</v>
      </c>
      <c r="M553" s="79">
        <v>0</v>
      </c>
      <c r="N553" s="71"/>
      <c r="O553" s="105">
        <f t="shared" si="32"/>
        <v>0</v>
      </c>
      <c r="P553" s="95"/>
      <c r="Q553" s="95"/>
      <c r="R553" s="95"/>
    </row>
    <row r="554" spans="2:18" ht="24">
      <c r="B554" s="88" t="s">
        <v>766</v>
      </c>
      <c r="C554" s="77" t="s">
        <v>642</v>
      </c>
      <c r="D554" s="78" t="s">
        <v>638</v>
      </c>
      <c r="E554" s="78" t="s">
        <v>701</v>
      </c>
      <c r="F554" s="77" t="s">
        <v>971</v>
      </c>
      <c r="G554" s="103">
        <v>189480</v>
      </c>
      <c r="H554" s="104">
        <v>38000</v>
      </c>
      <c r="I554" s="104">
        <f t="shared" si="33"/>
        <v>227480</v>
      </c>
      <c r="J554" s="79">
        <v>189480</v>
      </c>
      <c r="K554" s="71">
        <v>-189480</v>
      </c>
      <c r="L554" s="105">
        <f t="shared" si="31"/>
        <v>0</v>
      </c>
      <c r="M554" s="79">
        <v>0</v>
      </c>
      <c r="N554" s="71"/>
      <c r="O554" s="105">
        <f t="shared" si="32"/>
        <v>0</v>
      </c>
      <c r="P554" s="95"/>
      <c r="Q554" s="95"/>
      <c r="R554" s="95"/>
    </row>
    <row r="555" spans="2:18" ht="12.75">
      <c r="B555" s="88" t="s">
        <v>771</v>
      </c>
      <c r="C555" s="77" t="s">
        <v>642</v>
      </c>
      <c r="D555" s="78" t="s">
        <v>638</v>
      </c>
      <c r="E555" s="78" t="s">
        <v>701</v>
      </c>
      <c r="F555" s="77">
        <v>300</v>
      </c>
      <c r="G555" s="103">
        <v>200000</v>
      </c>
      <c r="H555" s="104">
        <v>-51000</v>
      </c>
      <c r="I555" s="104">
        <f t="shared" si="33"/>
        <v>149000</v>
      </c>
      <c r="J555" s="79">
        <v>200000</v>
      </c>
      <c r="K555" s="71">
        <v>-200000</v>
      </c>
      <c r="L555" s="105">
        <f t="shared" si="31"/>
        <v>0</v>
      </c>
      <c r="M555" s="79">
        <v>0</v>
      </c>
      <c r="N555" s="71"/>
      <c r="O555" s="105">
        <f t="shared" si="32"/>
        <v>0</v>
      </c>
      <c r="P555" s="95"/>
      <c r="Q555" s="95"/>
      <c r="R555" s="95"/>
    </row>
    <row r="556" spans="2:18" ht="12.75">
      <c r="B556" s="88" t="s">
        <v>627</v>
      </c>
      <c r="C556" s="77" t="s">
        <v>642</v>
      </c>
      <c r="D556" s="78" t="s">
        <v>639</v>
      </c>
      <c r="E556" s="78"/>
      <c r="F556" s="77"/>
      <c r="G556" s="103">
        <f>G557</f>
        <v>0</v>
      </c>
      <c r="H556" s="103">
        <f>H557</f>
        <v>0</v>
      </c>
      <c r="I556" s="104">
        <f t="shared" si="33"/>
        <v>0</v>
      </c>
      <c r="J556" s="79">
        <f>J557</f>
        <v>0</v>
      </c>
      <c r="K556" s="79">
        <f>K557</f>
        <v>0</v>
      </c>
      <c r="L556" s="105">
        <f t="shared" si="31"/>
        <v>0</v>
      </c>
      <c r="M556" s="79">
        <f>M557</f>
        <v>0</v>
      </c>
      <c r="N556" s="79">
        <f>N557</f>
        <v>0</v>
      </c>
      <c r="O556" s="105">
        <f t="shared" si="32"/>
        <v>0</v>
      </c>
      <c r="P556" s="95"/>
      <c r="Q556" s="95"/>
      <c r="R556" s="95"/>
    </row>
    <row r="557" spans="2:18" ht="12.75">
      <c r="B557" s="88" t="s">
        <v>846</v>
      </c>
      <c r="C557" s="77" t="s">
        <v>642</v>
      </c>
      <c r="D557" s="78" t="s">
        <v>639</v>
      </c>
      <c r="E557" s="78" t="s">
        <v>749</v>
      </c>
      <c r="F557" s="77"/>
      <c r="G557" s="103">
        <f>G558</f>
        <v>0</v>
      </c>
      <c r="H557" s="103">
        <f>H558</f>
        <v>0</v>
      </c>
      <c r="I557" s="104">
        <f t="shared" si="33"/>
        <v>0</v>
      </c>
      <c r="J557" s="79">
        <f>J558</f>
        <v>0</v>
      </c>
      <c r="K557" s="79">
        <f>K558</f>
        <v>0</v>
      </c>
      <c r="L557" s="105">
        <f t="shared" si="31"/>
        <v>0</v>
      </c>
      <c r="M557" s="79">
        <f>M558</f>
        <v>0</v>
      </c>
      <c r="N557" s="79">
        <f>N558</f>
        <v>0</v>
      </c>
      <c r="O557" s="105">
        <f t="shared" si="32"/>
        <v>0</v>
      </c>
      <c r="P557" s="95"/>
      <c r="Q557" s="95"/>
      <c r="R557" s="95"/>
    </row>
    <row r="558" spans="2:18" ht="12.75">
      <c r="B558" s="88" t="s">
        <v>848</v>
      </c>
      <c r="C558" s="77" t="s">
        <v>642</v>
      </c>
      <c r="D558" s="78" t="s">
        <v>639</v>
      </c>
      <c r="E558" s="78" t="s">
        <v>702</v>
      </c>
      <c r="F558" s="77"/>
      <c r="G558" s="103">
        <f>G559+G560+G561</f>
        <v>0</v>
      </c>
      <c r="H558" s="103">
        <f>H559+H560+H561</f>
        <v>0</v>
      </c>
      <c r="I558" s="104">
        <f t="shared" si="33"/>
        <v>0</v>
      </c>
      <c r="J558" s="79">
        <f>J559+J560+J561</f>
        <v>0</v>
      </c>
      <c r="K558" s="79">
        <f>K559+K560+K561</f>
        <v>0</v>
      </c>
      <c r="L558" s="105">
        <f t="shared" si="31"/>
        <v>0</v>
      </c>
      <c r="M558" s="79">
        <f>M559+M560+M561</f>
        <v>0</v>
      </c>
      <c r="N558" s="79">
        <f>N559+N560+N561</f>
        <v>0</v>
      </c>
      <c r="O558" s="105">
        <f t="shared" si="32"/>
        <v>0</v>
      </c>
      <c r="P558" s="95"/>
      <c r="Q558" s="95"/>
      <c r="R558" s="95"/>
    </row>
    <row r="559" spans="2:18" ht="36">
      <c r="B559" s="88" t="s">
        <v>765</v>
      </c>
      <c r="C559" s="77" t="s">
        <v>642</v>
      </c>
      <c r="D559" s="78" t="s">
        <v>639</v>
      </c>
      <c r="E559" s="78" t="s">
        <v>702</v>
      </c>
      <c r="F559" s="77">
        <v>100</v>
      </c>
      <c r="G559" s="103">
        <v>0</v>
      </c>
      <c r="H559" s="104"/>
      <c r="I559" s="104">
        <f t="shared" si="33"/>
        <v>0</v>
      </c>
      <c r="J559" s="79">
        <v>0</v>
      </c>
      <c r="K559" s="71"/>
      <c r="L559" s="105">
        <f t="shared" si="31"/>
        <v>0</v>
      </c>
      <c r="M559" s="79">
        <v>0</v>
      </c>
      <c r="N559" s="71"/>
      <c r="O559" s="105">
        <f t="shared" si="32"/>
        <v>0</v>
      </c>
      <c r="P559" s="95"/>
      <c r="Q559" s="95"/>
      <c r="R559" s="95"/>
    </row>
    <row r="560" spans="2:18" ht="24">
      <c r="B560" s="88" t="s">
        <v>766</v>
      </c>
      <c r="C560" s="77" t="s">
        <v>642</v>
      </c>
      <c r="D560" s="78" t="s">
        <v>639</v>
      </c>
      <c r="E560" s="78" t="s">
        <v>702</v>
      </c>
      <c r="F560" s="77">
        <v>200</v>
      </c>
      <c r="G560" s="103">
        <v>0</v>
      </c>
      <c r="H560" s="104"/>
      <c r="I560" s="104">
        <f t="shared" si="33"/>
        <v>0</v>
      </c>
      <c r="J560" s="79">
        <v>0</v>
      </c>
      <c r="K560" s="71"/>
      <c r="L560" s="105">
        <f t="shared" si="31"/>
        <v>0</v>
      </c>
      <c r="M560" s="79">
        <v>0</v>
      </c>
      <c r="N560" s="71"/>
      <c r="O560" s="105">
        <f t="shared" si="32"/>
        <v>0</v>
      </c>
      <c r="P560" s="95"/>
      <c r="Q560" s="95"/>
      <c r="R560" s="95"/>
    </row>
    <row r="561" spans="2:18" ht="12.75">
      <c r="B561" s="88" t="s">
        <v>771</v>
      </c>
      <c r="C561" s="77" t="s">
        <v>642</v>
      </c>
      <c r="D561" s="78" t="s">
        <v>639</v>
      </c>
      <c r="E561" s="78" t="s">
        <v>702</v>
      </c>
      <c r="F561" s="77">
        <v>300</v>
      </c>
      <c r="G561" s="103">
        <v>0</v>
      </c>
      <c r="H561" s="104"/>
      <c r="I561" s="104">
        <f t="shared" si="33"/>
        <v>0</v>
      </c>
      <c r="J561" s="79">
        <v>0</v>
      </c>
      <c r="K561" s="71"/>
      <c r="L561" s="105">
        <f t="shared" si="31"/>
        <v>0</v>
      </c>
      <c r="M561" s="79">
        <v>0</v>
      </c>
      <c r="N561" s="71"/>
      <c r="O561" s="105">
        <f t="shared" si="32"/>
        <v>0</v>
      </c>
      <c r="P561" s="95"/>
      <c r="Q561" s="95"/>
      <c r="R561" s="95"/>
    </row>
    <row r="562" spans="2:18" ht="12.75">
      <c r="B562" s="88" t="s">
        <v>959</v>
      </c>
      <c r="C562" s="77" t="s">
        <v>647</v>
      </c>
      <c r="D562" s="78"/>
      <c r="E562" s="78"/>
      <c r="F562" s="77"/>
      <c r="G562" s="103">
        <f>G563+G567</f>
        <v>2090000</v>
      </c>
      <c r="H562" s="103">
        <f>H563+H567</f>
        <v>0</v>
      </c>
      <c r="I562" s="104">
        <f t="shared" si="33"/>
        <v>2090000</v>
      </c>
      <c r="J562" s="79">
        <f>J563+J567</f>
        <v>2090000</v>
      </c>
      <c r="K562" s="79">
        <f>K563+K567</f>
        <v>-890000</v>
      </c>
      <c r="L562" s="105">
        <f t="shared" si="31"/>
        <v>1200000</v>
      </c>
      <c r="M562" s="79">
        <f>M563+M567</f>
        <v>0</v>
      </c>
      <c r="N562" s="79">
        <f>N563+N567</f>
        <v>1200000</v>
      </c>
      <c r="O562" s="105">
        <f t="shared" si="32"/>
        <v>1200000</v>
      </c>
      <c r="P562" s="95"/>
      <c r="Q562" s="95"/>
      <c r="R562" s="95"/>
    </row>
    <row r="563" spans="2:18" ht="12.75">
      <c r="B563" s="88" t="s">
        <v>630</v>
      </c>
      <c r="C563" s="77" t="s">
        <v>647</v>
      </c>
      <c r="D563" s="78" t="s">
        <v>637</v>
      </c>
      <c r="E563" s="78"/>
      <c r="F563" s="77"/>
      <c r="G563" s="103">
        <f aca="true" t="shared" si="38" ref="G563:H565">G564</f>
        <v>200000</v>
      </c>
      <c r="H563" s="103">
        <f t="shared" si="38"/>
        <v>0</v>
      </c>
      <c r="I563" s="104">
        <f t="shared" si="33"/>
        <v>200000</v>
      </c>
      <c r="J563" s="79">
        <f aca="true" t="shared" si="39" ref="J563:N565">J564</f>
        <v>200000</v>
      </c>
      <c r="K563" s="79">
        <f t="shared" si="39"/>
        <v>0</v>
      </c>
      <c r="L563" s="105">
        <f t="shared" si="31"/>
        <v>200000</v>
      </c>
      <c r="M563" s="79">
        <f t="shared" si="39"/>
        <v>0</v>
      </c>
      <c r="N563" s="79">
        <f t="shared" si="39"/>
        <v>200000</v>
      </c>
      <c r="O563" s="105">
        <f t="shared" si="32"/>
        <v>200000</v>
      </c>
      <c r="P563" s="95"/>
      <c r="Q563" s="95"/>
      <c r="R563" s="95"/>
    </row>
    <row r="564" spans="2:18" ht="36">
      <c r="B564" s="88" t="s">
        <v>897</v>
      </c>
      <c r="C564" s="77" t="s">
        <v>647</v>
      </c>
      <c r="D564" s="78" t="s">
        <v>637</v>
      </c>
      <c r="E564" s="78" t="s">
        <v>750</v>
      </c>
      <c r="F564" s="77"/>
      <c r="G564" s="103">
        <f t="shared" si="38"/>
        <v>200000</v>
      </c>
      <c r="H564" s="103">
        <f t="shared" si="38"/>
        <v>0</v>
      </c>
      <c r="I564" s="104">
        <f t="shared" si="33"/>
        <v>200000</v>
      </c>
      <c r="J564" s="79">
        <f t="shared" si="39"/>
        <v>200000</v>
      </c>
      <c r="K564" s="79">
        <f t="shared" si="39"/>
        <v>0</v>
      </c>
      <c r="L564" s="105">
        <f t="shared" si="31"/>
        <v>200000</v>
      </c>
      <c r="M564" s="79">
        <f t="shared" si="39"/>
        <v>0</v>
      </c>
      <c r="N564" s="79">
        <f t="shared" si="39"/>
        <v>200000</v>
      </c>
      <c r="O564" s="105">
        <f t="shared" si="32"/>
        <v>200000</v>
      </c>
      <c r="P564" s="95"/>
      <c r="Q564" s="95"/>
      <c r="R564" s="95"/>
    </row>
    <row r="565" spans="2:18" ht="12.75">
      <c r="B565" s="88" t="s">
        <v>899</v>
      </c>
      <c r="C565" s="77" t="s">
        <v>647</v>
      </c>
      <c r="D565" s="78" t="s">
        <v>637</v>
      </c>
      <c r="E565" s="78" t="s">
        <v>703</v>
      </c>
      <c r="F565" s="77"/>
      <c r="G565" s="103">
        <f t="shared" si="38"/>
        <v>200000</v>
      </c>
      <c r="H565" s="103">
        <f t="shared" si="38"/>
        <v>0</v>
      </c>
      <c r="I565" s="104">
        <f t="shared" si="33"/>
        <v>200000</v>
      </c>
      <c r="J565" s="79">
        <f t="shared" si="39"/>
        <v>200000</v>
      </c>
      <c r="K565" s="79">
        <f t="shared" si="39"/>
        <v>0</v>
      </c>
      <c r="L565" s="105">
        <f t="shared" si="31"/>
        <v>200000</v>
      </c>
      <c r="M565" s="79">
        <f t="shared" si="39"/>
        <v>0</v>
      </c>
      <c r="N565" s="79">
        <f t="shared" si="39"/>
        <v>200000</v>
      </c>
      <c r="O565" s="105">
        <f t="shared" si="32"/>
        <v>200000</v>
      </c>
      <c r="P565" s="95"/>
      <c r="Q565" s="95"/>
      <c r="R565" s="95"/>
    </row>
    <row r="566" spans="2:18" ht="24">
      <c r="B566" s="88" t="s">
        <v>767</v>
      </c>
      <c r="C566" s="77" t="s">
        <v>647</v>
      </c>
      <c r="D566" s="78" t="s">
        <v>637</v>
      </c>
      <c r="E566" s="78" t="s">
        <v>703</v>
      </c>
      <c r="F566" s="77">
        <v>600</v>
      </c>
      <c r="G566" s="103">
        <v>200000</v>
      </c>
      <c r="H566" s="104"/>
      <c r="I566" s="104">
        <f t="shared" si="33"/>
        <v>200000</v>
      </c>
      <c r="J566" s="79">
        <v>200000</v>
      </c>
      <c r="K566" s="71"/>
      <c r="L566" s="105">
        <f t="shared" si="31"/>
        <v>200000</v>
      </c>
      <c r="M566" s="79">
        <v>0</v>
      </c>
      <c r="N566" s="71">
        <v>200000</v>
      </c>
      <c r="O566" s="105">
        <f t="shared" si="32"/>
        <v>200000</v>
      </c>
      <c r="P566" s="95"/>
      <c r="Q566" s="95"/>
      <c r="R566" s="95"/>
    </row>
    <row r="567" spans="2:18" ht="12.75">
      <c r="B567" s="88" t="s">
        <v>587</v>
      </c>
      <c r="C567" s="77" t="s">
        <v>647</v>
      </c>
      <c r="D567" s="78" t="s">
        <v>638</v>
      </c>
      <c r="E567" s="78"/>
      <c r="F567" s="77"/>
      <c r="G567" s="103">
        <f aca="true" t="shared" si="40" ref="G567:H569">G568</f>
        <v>1890000</v>
      </c>
      <c r="H567" s="103">
        <f t="shared" si="40"/>
        <v>0</v>
      </c>
      <c r="I567" s="104">
        <f t="shared" si="33"/>
        <v>1890000</v>
      </c>
      <c r="J567" s="79">
        <f aca="true" t="shared" si="41" ref="J567:N569">J568</f>
        <v>1890000</v>
      </c>
      <c r="K567" s="79">
        <f t="shared" si="41"/>
        <v>-890000</v>
      </c>
      <c r="L567" s="105">
        <f t="shared" si="31"/>
        <v>1000000</v>
      </c>
      <c r="M567" s="79">
        <f t="shared" si="41"/>
        <v>0</v>
      </c>
      <c r="N567" s="79">
        <f t="shared" si="41"/>
        <v>1000000</v>
      </c>
      <c r="O567" s="105">
        <f t="shared" si="32"/>
        <v>1000000</v>
      </c>
      <c r="P567" s="95"/>
      <c r="Q567" s="95"/>
      <c r="R567" s="95"/>
    </row>
    <row r="568" spans="2:18" ht="36">
      <c r="B568" s="88" t="s">
        <v>897</v>
      </c>
      <c r="C568" s="77" t="s">
        <v>647</v>
      </c>
      <c r="D568" s="78" t="s">
        <v>638</v>
      </c>
      <c r="E568" s="78" t="s">
        <v>750</v>
      </c>
      <c r="F568" s="77"/>
      <c r="G568" s="103">
        <f t="shared" si="40"/>
        <v>1890000</v>
      </c>
      <c r="H568" s="103">
        <f t="shared" si="40"/>
        <v>0</v>
      </c>
      <c r="I568" s="104">
        <f t="shared" si="33"/>
        <v>1890000</v>
      </c>
      <c r="J568" s="79">
        <f t="shared" si="41"/>
        <v>1890000</v>
      </c>
      <c r="K568" s="79">
        <f t="shared" si="41"/>
        <v>-890000</v>
      </c>
      <c r="L568" s="105">
        <f t="shared" si="31"/>
        <v>1000000</v>
      </c>
      <c r="M568" s="79">
        <f t="shared" si="41"/>
        <v>0</v>
      </c>
      <c r="N568" s="79">
        <f t="shared" si="41"/>
        <v>1000000</v>
      </c>
      <c r="O568" s="105">
        <f t="shared" si="32"/>
        <v>1000000</v>
      </c>
      <c r="P568" s="95"/>
      <c r="Q568" s="95"/>
      <c r="R568" s="95"/>
    </row>
    <row r="569" spans="2:18" ht="12.75">
      <c r="B569" s="88" t="s">
        <v>898</v>
      </c>
      <c r="C569" s="77" t="s">
        <v>647</v>
      </c>
      <c r="D569" s="78" t="s">
        <v>638</v>
      </c>
      <c r="E569" s="78" t="s">
        <v>704</v>
      </c>
      <c r="F569" s="77"/>
      <c r="G569" s="103">
        <f t="shared" si="40"/>
        <v>1890000</v>
      </c>
      <c r="H569" s="103">
        <f t="shared" si="40"/>
        <v>0</v>
      </c>
      <c r="I569" s="104">
        <f t="shared" si="33"/>
        <v>1890000</v>
      </c>
      <c r="J569" s="79">
        <f t="shared" si="41"/>
        <v>1890000</v>
      </c>
      <c r="K569" s="79">
        <f t="shared" si="41"/>
        <v>-890000</v>
      </c>
      <c r="L569" s="105">
        <f t="shared" si="31"/>
        <v>1000000</v>
      </c>
      <c r="M569" s="79">
        <f t="shared" si="41"/>
        <v>0</v>
      </c>
      <c r="N569" s="79">
        <f t="shared" si="41"/>
        <v>1000000</v>
      </c>
      <c r="O569" s="105">
        <f t="shared" si="32"/>
        <v>1000000</v>
      </c>
      <c r="P569" s="95"/>
      <c r="Q569" s="95"/>
      <c r="R569" s="95"/>
    </row>
    <row r="570" spans="2:18" ht="24">
      <c r="B570" s="88" t="s">
        <v>767</v>
      </c>
      <c r="C570" s="77" t="s">
        <v>647</v>
      </c>
      <c r="D570" s="78" t="s">
        <v>638</v>
      </c>
      <c r="E570" s="78" t="s">
        <v>704</v>
      </c>
      <c r="F570" s="77">
        <v>600</v>
      </c>
      <c r="G570" s="103">
        <v>1890000</v>
      </c>
      <c r="H570" s="104"/>
      <c r="I570" s="104">
        <f t="shared" si="33"/>
        <v>1890000</v>
      </c>
      <c r="J570" s="79">
        <v>1890000</v>
      </c>
      <c r="K570" s="71">
        <v>-890000</v>
      </c>
      <c r="L570" s="105">
        <f t="shared" si="31"/>
        <v>1000000</v>
      </c>
      <c r="M570" s="79">
        <v>0</v>
      </c>
      <c r="N570" s="71">
        <v>1000000</v>
      </c>
      <c r="O570" s="105">
        <f t="shared" si="32"/>
        <v>1000000</v>
      </c>
      <c r="P570" s="95"/>
      <c r="Q570" s="95"/>
      <c r="R570" s="95"/>
    </row>
    <row r="571" spans="2:18" s="64" customFormat="1" ht="12.75">
      <c r="B571" s="88" t="s">
        <v>951</v>
      </c>
      <c r="C571" s="69" t="s">
        <v>643</v>
      </c>
      <c r="D571" s="70"/>
      <c r="E571" s="70"/>
      <c r="F571" s="69"/>
      <c r="G571" s="104">
        <f>G572</f>
        <v>0</v>
      </c>
      <c r="H571" s="104">
        <f aca="true" t="shared" si="42" ref="H571:N574">H572</f>
        <v>0</v>
      </c>
      <c r="I571" s="104">
        <f t="shared" si="33"/>
        <v>0</v>
      </c>
      <c r="J571" s="71">
        <f t="shared" si="42"/>
        <v>0</v>
      </c>
      <c r="K571" s="71">
        <f t="shared" si="42"/>
        <v>0</v>
      </c>
      <c r="L571" s="105">
        <f t="shared" si="31"/>
        <v>0</v>
      </c>
      <c r="M571" s="71">
        <f t="shared" si="42"/>
        <v>0</v>
      </c>
      <c r="N571" s="71">
        <f t="shared" si="42"/>
        <v>0</v>
      </c>
      <c r="O571" s="105">
        <f t="shared" si="32"/>
        <v>0</v>
      </c>
      <c r="P571" s="95"/>
      <c r="Q571" s="95"/>
      <c r="R571" s="95"/>
    </row>
    <row r="572" spans="2:18" s="64" customFormat="1" ht="12.75">
      <c r="B572" s="88" t="s">
        <v>1028</v>
      </c>
      <c r="C572" s="69" t="s">
        <v>643</v>
      </c>
      <c r="D572" s="70" t="s">
        <v>637</v>
      </c>
      <c r="E572" s="70"/>
      <c r="F572" s="69"/>
      <c r="G572" s="104">
        <f>G573</f>
        <v>0</v>
      </c>
      <c r="H572" s="104">
        <f t="shared" si="42"/>
        <v>0</v>
      </c>
      <c r="I572" s="104">
        <f t="shared" si="33"/>
        <v>0</v>
      </c>
      <c r="J572" s="71">
        <f t="shared" si="42"/>
        <v>0</v>
      </c>
      <c r="K572" s="71">
        <f t="shared" si="42"/>
        <v>0</v>
      </c>
      <c r="L572" s="105">
        <f t="shared" si="31"/>
        <v>0</v>
      </c>
      <c r="M572" s="71">
        <f t="shared" si="42"/>
        <v>0</v>
      </c>
      <c r="N572" s="71">
        <f t="shared" si="42"/>
        <v>0</v>
      </c>
      <c r="O572" s="105">
        <f t="shared" si="32"/>
        <v>0</v>
      </c>
      <c r="P572" s="95"/>
      <c r="Q572" s="95"/>
      <c r="R572" s="95"/>
    </row>
    <row r="573" spans="2:18" s="64" customFormat="1" ht="24">
      <c r="B573" s="88" t="s">
        <v>902</v>
      </c>
      <c r="C573" s="69" t="s">
        <v>643</v>
      </c>
      <c r="D573" s="70" t="s">
        <v>637</v>
      </c>
      <c r="E573" s="70" t="s">
        <v>763</v>
      </c>
      <c r="F573" s="69"/>
      <c r="G573" s="104">
        <f>G574</f>
        <v>0</v>
      </c>
      <c r="H573" s="104">
        <f t="shared" si="42"/>
        <v>0</v>
      </c>
      <c r="I573" s="104">
        <f t="shared" si="33"/>
        <v>0</v>
      </c>
      <c r="J573" s="71">
        <f t="shared" si="42"/>
        <v>0</v>
      </c>
      <c r="K573" s="71">
        <f t="shared" si="42"/>
        <v>0</v>
      </c>
      <c r="L573" s="105">
        <f t="shared" si="31"/>
        <v>0</v>
      </c>
      <c r="M573" s="71">
        <f t="shared" si="42"/>
        <v>0</v>
      </c>
      <c r="N573" s="71">
        <f t="shared" si="42"/>
        <v>0</v>
      </c>
      <c r="O573" s="105">
        <f t="shared" si="32"/>
        <v>0</v>
      </c>
      <c r="P573" s="95"/>
      <c r="Q573" s="95"/>
      <c r="R573" s="95"/>
    </row>
    <row r="574" spans="2:18" s="64" customFormat="1" ht="12.75">
      <c r="B574" s="88" t="s">
        <v>903</v>
      </c>
      <c r="C574" s="69" t="s">
        <v>643</v>
      </c>
      <c r="D574" s="70" t="s">
        <v>637</v>
      </c>
      <c r="E574" s="70" t="s">
        <v>728</v>
      </c>
      <c r="F574" s="69"/>
      <c r="G574" s="104">
        <f>G575</f>
        <v>0</v>
      </c>
      <c r="H574" s="104">
        <f t="shared" si="42"/>
        <v>0</v>
      </c>
      <c r="I574" s="104">
        <f t="shared" si="33"/>
        <v>0</v>
      </c>
      <c r="J574" s="71">
        <f t="shared" si="42"/>
        <v>0</v>
      </c>
      <c r="K574" s="71">
        <f t="shared" si="42"/>
        <v>0</v>
      </c>
      <c r="L574" s="105">
        <f t="shared" si="31"/>
        <v>0</v>
      </c>
      <c r="M574" s="71">
        <f t="shared" si="42"/>
        <v>0</v>
      </c>
      <c r="N574" s="71">
        <f t="shared" si="42"/>
        <v>0</v>
      </c>
      <c r="O574" s="105">
        <f t="shared" si="32"/>
        <v>0</v>
      </c>
      <c r="P574" s="95"/>
      <c r="Q574" s="95"/>
      <c r="R574" s="95"/>
    </row>
    <row r="575" spans="2:18" s="64" customFormat="1" ht="12.75">
      <c r="B575" s="88" t="s">
        <v>770</v>
      </c>
      <c r="C575" s="69" t="s">
        <v>643</v>
      </c>
      <c r="D575" s="70" t="s">
        <v>637</v>
      </c>
      <c r="E575" s="70" t="s">
        <v>728</v>
      </c>
      <c r="F575" s="69">
        <v>700</v>
      </c>
      <c r="G575" s="104">
        <v>0</v>
      </c>
      <c r="H575" s="104"/>
      <c r="I575" s="104">
        <f t="shared" si="33"/>
        <v>0</v>
      </c>
      <c r="J575" s="71">
        <v>0</v>
      </c>
      <c r="K575" s="71"/>
      <c r="L575" s="105">
        <f t="shared" si="31"/>
        <v>0</v>
      </c>
      <c r="M575" s="71">
        <v>0</v>
      </c>
      <c r="N575" s="71"/>
      <c r="O575" s="105">
        <f t="shared" si="32"/>
        <v>0</v>
      </c>
      <c r="P575" s="95"/>
      <c r="Q575" s="95"/>
      <c r="R575" s="95"/>
    </row>
    <row r="576" spans="2:18" ht="24">
      <c r="B576" s="88" t="s">
        <v>953</v>
      </c>
      <c r="C576" s="77" t="s">
        <v>645</v>
      </c>
      <c r="D576" s="78"/>
      <c r="E576" s="78"/>
      <c r="F576" s="77"/>
      <c r="G576" s="103">
        <f>G577+G584</f>
        <v>23857800</v>
      </c>
      <c r="H576" s="103">
        <f>H577+H584</f>
        <v>-51600</v>
      </c>
      <c r="I576" s="104">
        <f t="shared" si="33"/>
        <v>23806200</v>
      </c>
      <c r="J576" s="79">
        <f>J577+J584</f>
        <v>23857800</v>
      </c>
      <c r="K576" s="79">
        <f>K577+K584</f>
        <v>-51600</v>
      </c>
      <c r="L576" s="105">
        <f t="shared" si="31"/>
        <v>23806200</v>
      </c>
      <c r="M576" s="79">
        <f>M577+M584</f>
        <v>0</v>
      </c>
      <c r="N576" s="79">
        <f>N577+N584</f>
        <v>23806200</v>
      </c>
      <c r="O576" s="105">
        <f t="shared" si="32"/>
        <v>23806200</v>
      </c>
      <c r="P576" s="95"/>
      <c r="Q576" s="95"/>
      <c r="R576" s="95"/>
    </row>
    <row r="577" spans="2:18" ht="24">
      <c r="B577" s="88" t="s">
        <v>378</v>
      </c>
      <c r="C577" s="77" t="s">
        <v>645</v>
      </c>
      <c r="D577" s="78" t="s">
        <v>637</v>
      </c>
      <c r="E577" s="78"/>
      <c r="F577" s="77"/>
      <c r="G577" s="103">
        <f>G578</f>
        <v>23857800</v>
      </c>
      <c r="H577" s="103">
        <f>H578</f>
        <v>-51600</v>
      </c>
      <c r="I577" s="104">
        <f t="shared" si="33"/>
        <v>23806200</v>
      </c>
      <c r="J577" s="79">
        <f>J578</f>
        <v>23857800</v>
      </c>
      <c r="K577" s="79">
        <f>K578</f>
        <v>-51600</v>
      </c>
      <c r="L577" s="105">
        <f t="shared" si="31"/>
        <v>23806200</v>
      </c>
      <c r="M577" s="79">
        <f>M578</f>
        <v>0</v>
      </c>
      <c r="N577" s="79">
        <f>N578</f>
        <v>23806200</v>
      </c>
      <c r="O577" s="105">
        <f t="shared" si="32"/>
        <v>23806200</v>
      </c>
      <c r="P577" s="95"/>
      <c r="Q577" s="95"/>
      <c r="R577" s="95"/>
    </row>
    <row r="578" spans="2:18" ht="24">
      <c r="B578" s="88" t="s">
        <v>902</v>
      </c>
      <c r="C578" s="77" t="s">
        <v>645</v>
      </c>
      <c r="D578" s="78" t="s">
        <v>637</v>
      </c>
      <c r="E578" s="78" t="s">
        <v>763</v>
      </c>
      <c r="F578" s="77"/>
      <c r="G578" s="103">
        <f>G579</f>
        <v>23857800</v>
      </c>
      <c r="H578" s="103">
        <f>H579</f>
        <v>-51600</v>
      </c>
      <c r="I578" s="104">
        <f t="shared" si="33"/>
        <v>23806200</v>
      </c>
      <c r="J578" s="79">
        <f>J579</f>
        <v>23857800</v>
      </c>
      <c r="K578" s="79">
        <f>K579</f>
        <v>-51600</v>
      </c>
      <c r="L578" s="105">
        <f t="shared" si="31"/>
        <v>23806200</v>
      </c>
      <c r="M578" s="79">
        <f>M579</f>
        <v>0</v>
      </c>
      <c r="N578" s="79">
        <f>N579</f>
        <v>23806200</v>
      </c>
      <c r="O578" s="105">
        <f t="shared" si="32"/>
        <v>23806200</v>
      </c>
      <c r="P578" s="95"/>
      <c r="Q578" s="95"/>
      <c r="R578" s="95"/>
    </row>
    <row r="579" spans="2:18" ht="24">
      <c r="B579" s="88" t="s">
        <v>904</v>
      </c>
      <c r="C579" s="77" t="s">
        <v>645</v>
      </c>
      <c r="D579" s="78" t="s">
        <v>637</v>
      </c>
      <c r="E579" s="78" t="s">
        <v>764</v>
      </c>
      <c r="F579" s="77"/>
      <c r="G579" s="103">
        <f>G580+G582</f>
        <v>23857800</v>
      </c>
      <c r="H579" s="103">
        <f>H580+H582</f>
        <v>-51600</v>
      </c>
      <c r="I579" s="104">
        <f t="shared" si="33"/>
        <v>23806200</v>
      </c>
      <c r="J579" s="79">
        <f>J580+J582</f>
        <v>23857800</v>
      </c>
      <c r="K579" s="79">
        <f>K580+K582</f>
        <v>-51600</v>
      </c>
      <c r="L579" s="105">
        <f t="shared" si="31"/>
        <v>23806200</v>
      </c>
      <c r="M579" s="79">
        <f>M580+M582</f>
        <v>0</v>
      </c>
      <c r="N579" s="79">
        <f>N580+N582</f>
        <v>23806200</v>
      </c>
      <c r="O579" s="105">
        <f t="shared" si="32"/>
        <v>23806200</v>
      </c>
      <c r="P579" s="95"/>
      <c r="Q579" s="95"/>
      <c r="R579" s="95"/>
    </row>
    <row r="580" spans="2:18" ht="24">
      <c r="B580" s="88" t="s">
        <v>905</v>
      </c>
      <c r="C580" s="77" t="s">
        <v>645</v>
      </c>
      <c r="D580" s="78" t="s">
        <v>637</v>
      </c>
      <c r="E580" s="78" t="s">
        <v>729</v>
      </c>
      <c r="F580" s="77"/>
      <c r="G580" s="103">
        <f>G581</f>
        <v>17093700</v>
      </c>
      <c r="H580" s="103">
        <f>H581</f>
        <v>0</v>
      </c>
      <c r="I580" s="104">
        <f t="shared" si="33"/>
        <v>17093700</v>
      </c>
      <c r="J580" s="79">
        <f>J581</f>
        <v>17093700</v>
      </c>
      <c r="K580" s="79">
        <f>K581</f>
        <v>0</v>
      </c>
      <c r="L580" s="105">
        <f t="shared" si="31"/>
        <v>17093700</v>
      </c>
      <c r="M580" s="79">
        <f>M581</f>
        <v>0</v>
      </c>
      <c r="N580" s="79">
        <f>N581</f>
        <v>17093700</v>
      </c>
      <c r="O580" s="105">
        <f t="shared" si="32"/>
        <v>17093700</v>
      </c>
      <c r="P580" s="95"/>
      <c r="Q580" s="95"/>
      <c r="R580" s="95"/>
    </row>
    <row r="581" spans="2:18" ht="12.75">
      <c r="B581" s="88" t="s">
        <v>768</v>
      </c>
      <c r="C581" s="77" t="s">
        <v>645</v>
      </c>
      <c r="D581" s="78" t="s">
        <v>637</v>
      </c>
      <c r="E581" s="78" t="s">
        <v>729</v>
      </c>
      <c r="F581" s="77">
        <v>500</v>
      </c>
      <c r="G581" s="103">
        <v>17093700</v>
      </c>
      <c r="H581" s="104">
        <v>0</v>
      </c>
      <c r="I581" s="104">
        <f t="shared" si="33"/>
        <v>17093700</v>
      </c>
      <c r="J581" s="79">
        <v>17093700</v>
      </c>
      <c r="K581" s="71"/>
      <c r="L581" s="105">
        <f t="shared" si="31"/>
        <v>17093700</v>
      </c>
      <c r="M581" s="79">
        <v>0</v>
      </c>
      <c r="N581" s="71">
        <v>17093700</v>
      </c>
      <c r="O581" s="105">
        <f t="shared" si="32"/>
        <v>17093700</v>
      </c>
      <c r="P581" s="95"/>
      <c r="Q581" s="95"/>
      <c r="R581" s="95"/>
    </row>
    <row r="582" spans="2:18" ht="24">
      <c r="B582" s="88" t="s">
        <v>906</v>
      </c>
      <c r="C582" s="77" t="s">
        <v>645</v>
      </c>
      <c r="D582" s="78" t="s">
        <v>637</v>
      </c>
      <c r="E582" s="78" t="s">
        <v>730</v>
      </c>
      <c r="F582" s="77"/>
      <c r="G582" s="103">
        <f>G583</f>
        <v>6764100</v>
      </c>
      <c r="H582" s="103">
        <f>H583</f>
        <v>-51600</v>
      </c>
      <c r="I582" s="104">
        <f t="shared" si="33"/>
        <v>6712500</v>
      </c>
      <c r="J582" s="79">
        <f>J583</f>
        <v>6764100</v>
      </c>
      <c r="K582" s="79">
        <f>K583</f>
        <v>-51600</v>
      </c>
      <c r="L582" s="105">
        <f t="shared" si="31"/>
        <v>6712500</v>
      </c>
      <c r="M582" s="79">
        <f>M583</f>
        <v>0</v>
      </c>
      <c r="N582" s="79">
        <f>N583</f>
        <v>6712500</v>
      </c>
      <c r="O582" s="105">
        <f t="shared" si="32"/>
        <v>6712500</v>
      </c>
      <c r="P582" s="95"/>
      <c r="Q582" s="95"/>
      <c r="R582" s="95"/>
    </row>
    <row r="583" spans="2:18" ht="12.75">
      <c r="B583" s="88" t="s">
        <v>768</v>
      </c>
      <c r="C583" s="77" t="s">
        <v>645</v>
      </c>
      <c r="D583" s="78" t="s">
        <v>637</v>
      </c>
      <c r="E583" s="78" t="s">
        <v>730</v>
      </c>
      <c r="F583" s="77">
        <v>500</v>
      </c>
      <c r="G583" s="103">
        <v>6764100</v>
      </c>
      <c r="H583" s="104">
        <v>-51600</v>
      </c>
      <c r="I583" s="104">
        <f t="shared" si="33"/>
        <v>6712500</v>
      </c>
      <c r="J583" s="79">
        <v>6764100</v>
      </c>
      <c r="K583" s="71">
        <v>-51600</v>
      </c>
      <c r="L583" s="105">
        <f t="shared" si="31"/>
        <v>6712500</v>
      </c>
      <c r="M583" s="79">
        <v>0</v>
      </c>
      <c r="N583" s="71">
        <v>6712500</v>
      </c>
      <c r="O583" s="105">
        <f t="shared" si="32"/>
        <v>6712500</v>
      </c>
      <c r="P583" s="95"/>
      <c r="Q583" s="95"/>
      <c r="R583" s="95"/>
    </row>
    <row r="584" spans="2:18" s="64" customFormat="1" ht="12.75">
      <c r="B584" s="88" t="s">
        <v>994</v>
      </c>
      <c r="C584" s="69" t="s">
        <v>645</v>
      </c>
      <c r="D584" s="69" t="s">
        <v>639</v>
      </c>
      <c r="E584" s="70"/>
      <c r="F584" s="69"/>
      <c r="G584" s="104">
        <f aca="true" t="shared" si="43" ref="G584:H587">G585</f>
        <v>0</v>
      </c>
      <c r="H584" s="104">
        <f t="shared" si="43"/>
        <v>0</v>
      </c>
      <c r="I584" s="104">
        <f t="shared" si="33"/>
        <v>0</v>
      </c>
      <c r="J584" s="71">
        <f aca="true" t="shared" si="44" ref="J584:K587">J585</f>
        <v>0</v>
      </c>
      <c r="K584" s="71">
        <f t="shared" si="44"/>
        <v>0</v>
      </c>
      <c r="L584" s="105">
        <f t="shared" si="31"/>
        <v>0</v>
      </c>
      <c r="M584" s="71">
        <f aca="true" t="shared" si="45" ref="M584:N587">M585</f>
        <v>0</v>
      </c>
      <c r="N584" s="71">
        <f t="shared" si="45"/>
        <v>0</v>
      </c>
      <c r="O584" s="105">
        <f t="shared" si="32"/>
        <v>0</v>
      </c>
      <c r="P584" s="95"/>
      <c r="Q584" s="95"/>
      <c r="R584" s="95"/>
    </row>
    <row r="585" spans="2:18" s="64" customFormat="1" ht="24">
      <c r="B585" s="88" t="s">
        <v>902</v>
      </c>
      <c r="C585" s="69" t="s">
        <v>645</v>
      </c>
      <c r="D585" s="69" t="s">
        <v>639</v>
      </c>
      <c r="E585" s="70" t="s">
        <v>763</v>
      </c>
      <c r="F585" s="69"/>
      <c r="G585" s="104">
        <f t="shared" si="43"/>
        <v>0</v>
      </c>
      <c r="H585" s="104">
        <f t="shared" si="43"/>
        <v>0</v>
      </c>
      <c r="I585" s="104">
        <f t="shared" si="33"/>
        <v>0</v>
      </c>
      <c r="J585" s="71">
        <f t="shared" si="44"/>
        <v>0</v>
      </c>
      <c r="K585" s="71">
        <f t="shared" si="44"/>
        <v>0</v>
      </c>
      <c r="L585" s="105">
        <f t="shared" si="31"/>
        <v>0</v>
      </c>
      <c r="M585" s="71">
        <f t="shared" si="45"/>
        <v>0</v>
      </c>
      <c r="N585" s="71">
        <f t="shared" si="45"/>
        <v>0</v>
      </c>
      <c r="O585" s="105">
        <f t="shared" si="32"/>
        <v>0</v>
      </c>
      <c r="P585" s="95"/>
      <c r="Q585" s="95"/>
      <c r="R585" s="95"/>
    </row>
    <row r="586" spans="2:18" s="64" customFormat="1" ht="24">
      <c r="B586" s="88" t="s">
        <v>904</v>
      </c>
      <c r="C586" s="69" t="s">
        <v>645</v>
      </c>
      <c r="D586" s="69" t="s">
        <v>639</v>
      </c>
      <c r="E586" s="70" t="s">
        <v>764</v>
      </c>
      <c r="F586" s="69"/>
      <c r="G586" s="104">
        <f t="shared" si="43"/>
        <v>0</v>
      </c>
      <c r="H586" s="104">
        <f t="shared" si="43"/>
        <v>0</v>
      </c>
      <c r="I586" s="104">
        <f t="shared" si="33"/>
        <v>0</v>
      </c>
      <c r="J586" s="71">
        <f t="shared" si="44"/>
        <v>0</v>
      </c>
      <c r="K586" s="71">
        <f t="shared" si="44"/>
        <v>0</v>
      </c>
      <c r="L586" s="105">
        <f t="shared" si="31"/>
        <v>0</v>
      </c>
      <c r="M586" s="71">
        <f t="shared" si="45"/>
        <v>0</v>
      </c>
      <c r="N586" s="71">
        <f t="shared" si="45"/>
        <v>0</v>
      </c>
      <c r="O586" s="105">
        <f t="shared" si="32"/>
        <v>0</v>
      </c>
      <c r="P586" s="95"/>
      <c r="Q586" s="95"/>
      <c r="R586" s="95"/>
    </row>
    <row r="587" spans="2:18" s="64" customFormat="1" ht="12.75">
      <c r="B587" s="88" t="s">
        <v>611</v>
      </c>
      <c r="C587" s="69" t="s">
        <v>645</v>
      </c>
      <c r="D587" s="69" t="s">
        <v>639</v>
      </c>
      <c r="E587" s="70" t="s">
        <v>993</v>
      </c>
      <c r="F587" s="69"/>
      <c r="G587" s="104">
        <f t="shared" si="43"/>
        <v>0</v>
      </c>
      <c r="H587" s="104">
        <f t="shared" si="43"/>
        <v>0</v>
      </c>
      <c r="I587" s="104">
        <f t="shared" si="33"/>
        <v>0</v>
      </c>
      <c r="J587" s="71">
        <f t="shared" si="44"/>
        <v>0</v>
      </c>
      <c r="K587" s="71">
        <f t="shared" si="44"/>
        <v>0</v>
      </c>
      <c r="L587" s="105">
        <f t="shared" si="31"/>
        <v>0</v>
      </c>
      <c r="M587" s="71">
        <f t="shared" si="45"/>
        <v>0</v>
      </c>
      <c r="N587" s="71">
        <f t="shared" si="45"/>
        <v>0</v>
      </c>
      <c r="O587" s="105">
        <f t="shared" si="32"/>
        <v>0</v>
      </c>
      <c r="P587" s="95"/>
      <c r="Q587" s="95"/>
      <c r="R587" s="95"/>
    </row>
    <row r="588" spans="2:18" s="64" customFormat="1" ht="12.75">
      <c r="B588" s="88" t="s">
        <v>768</v>
      </c>
      <c r="C588" s="69" t="s">
        <v>645</v>
      </c>
      <c r="D588" s="69" t="s">
        <v>639</v>
      </c>
      <c r="E588" s="70" t="s">
        <v>993</v>
      </c>
      <c r="F588" s="69" t="s">
        <v>413</v>
      </c>
      <c r="G588" s="104">
        <v>0</v>
      </c>
      <c r="H588" s="104"/>
      <c r="I588" s="104">
        <f t="shared" si="33"/>
        <v>0</v>
      </c>
      <c r="J588" s="71">
        <v>0</v>
      </c>
      <c r="K588" s="71"/>
      <c r="L588" s="105">
        <f t="shared" si="31"/>
        <v>0</v>
      </c>
      <c r="M588" s="71">
        <v>0</v>
      </c>
      <c r="N588" s="71"/>
      <c r="O588" s="105">
        <f t="shared" si="32"/>
        <v>0</v>
      </c>
      <c r="P588" s="95"/>
      <c r="Q588" s="95"/>
      <c r="R588" s="95"/>
    </row>
    <row r="589" spans="2:18" ht="12.75">
      <c r="B589" s="88" t="s">
        <v>1052</v>
      </c>
      <c r="C589" s="77" t="s">
        <v>1053</v>
      </c>
      <c r="D589" s="77" t="s">
        <v>1053</v>
      </c>
      <c r="E589" s="77" t="s">
        <v>1055</v>
      </c>
      <c r="F589" s="77" t="s">
        <v>1054</v>
      </c>
      <c r="G589" s="103">
        <v>5948665</v>
      </c>
      <c r="H589" s="104">
        <v>-5948665</v>
      </c>
      <c r="I589" s="104">
        <f t="shared" si="33"/>
        <v>0</v>
      </c>
      <c r="J589" s="79">
        <v>11343273</v>
      </c>
      <c r="K589" s="71">
        <v>-5497336</v>
      </c>
      <c r="L589" s="71">
        <f>J589+K589</f>
        <v>5845937</v>
      </c>
      <c r="M589" s="79">
        <v>0</v>
      </c>
      <c r="N589" s="71">
        <v>11751169</v>
      </c>
      <c r="O589" s="71">
        <f>M589+N589</f>
        <v>11751169</v>
      </c>
      <c r="P589" s="95"/>
      <c r="Q589" s="95"/>
      <c r="R589" s="95"/>
    </row>
    <row r="590" spans="2:18" ht="12.75">
      <c r="B590" s="156" t="s">
        <v>636</v>
      </c>
      <c r="C590" s="157"/>
      <c r="D590" s="157"/>
      <c r="E590" s="157"/>
      <c r="F590" s="158"/>
      <c r="G590" s="110">
        <f>G16+G155+G160+G194+G259+G315+G454+G511+G545+G562+G571+G576+G589</f>
        <v>438313270</v>
      </c>
      <c r="H590" s="110">
        <f>H16+H155+H160+H194+H259+H315+H454+H511+H545+H562+H571+H576+H589</f>
        <v>31211030</v>
      </c>
      <c r="I590" s="110">
        <f>I16+I155+I160+I194+I259+I315+I454+I511+I545+I562+I571+I576+I589</f>
        <v>469524300</v>
      </c>
      <c r="J590" s="76">
        <f aca="true" t="shared" si="46" ref="J590:O590">J16+J155+J160+J194+J259+J315+J454+J511+J545+J562+J571+J576+J589</f>
        <v>438372110</v>
      </c>
      <c r="K590" s="76">
        <f t="shared" si="46"/>
        <v>16259550</v>
      </c>
      <c r="L590" s="76">
        <f t="shared" si="46"/>
        <v>454631660</v>
      </c>
      <c r="M590" s="76">
        <f t="shared" si="46"/>
        <v>0</v>
      </c>
      <c r="N590" s="76">
        <f t="shared" si="46"/>
        <v>457307860</v>
      </c>
      <c r="O590" s="76">
        <f t="shared" si="46"/>
        <v>457307860</v>
      </c>
      <c r="P590" s="94"/>
      <c r="Q590" s="94"/>
      <c r="R590" s="94"/>
    </row>
    <row r="591" spans="7:9" s="64" customFormat="1" ht="12.75">
      <c r="G591" s="111"/>
      <c r="H591" s="111"/>
      <c r="I591" s="111"/>
    </row>
    <row r="592" spans="7:18" s="64" customFormat="1" ht="12.75" hidden="1">
      <c r="G592" s="112">
        <v>441631170</v>
      </c>
      <c r="H592" s="112">
        <v>-3317900</v>
      </c>
      <c r="I592" s="112">
        <v>432364605</v>
      </c>
      <c r="J592" s="65">
        <v>441490810</v>
      </c>
      <c r="K592" s="65">
        <v>-3118700</v>
      </c>
      <c r="L592" s="65">
        <v>427028837</v>
      </c>
      <c r="M592" s="65"/>
      <c r="N592" s="65"/>
      <c r="O592" s="65"/>
      <c r="P592" s="65"/>
      <c r="Q592" s="65"/>
      <c r="R592" s="65"/>
    </row>
    <row r="593" spans="7:9" s="64" customFormat="1" ht="12.75" hidden="1">
      <c r="G593" s="111"/>
      <c r="H593" s="111"/>
      <c r="I593" s="111"/>
    </row>
    <row r="594" spans="7:18" s="64" customFormat="1" ht="12.75" hidden="1">
      <c r="G594" s="112">
        <f>G592-G590</f>
        <v>3317900</v>
      </c>
      <c r="H594" s="111"/>
      <c r="I594" s="112">
        <f>I592-I590</f>
        <v>-37159695</v>
      </c>
      <c r="J594" s="65">
        <f>J592-J590</f>
        <v>3118700</v>
      </c>
      <c r="L594" s="65">
        <f>L592-L590</f>
        <v>-27602823</v>
      </c>
      <c r="M594" s="65"/>
      <c r="N594" s="65"/>
      <c r="O594" s="65"/>
      <c r="P594" s="65"/>
      <c r="Q594" s="65"/>
      <c r="R594" s="65"/>
    </row>
    <row r="595" spans="7:9" s="64" customFormat="1" ht="12.75" hidden="1">
      <c r="G595" s="111"/>
      <c r="H595" s="111"/>
      <c r="I595" s="111"/>
    </row>
    <row r="596" ht="12.75" hidden="1"/>
    <row r="597" spans="9:18" ht="12.75" hidden="1">
      <c r="I597" s="112">
        <f>I594+I589</f>
        <v>-37159695</v>
      </c>
      <c r="L597" s="65">
        <f>L594+L589</f>
        <v>-21756886</v>
      </c>
      <c r="M597" s="65"/>
      <c r="N597" s="65"/>
      <c r="O597" s="65"/>
      <c r="P597" s="65"/>
      <c r="Q597" s="65"/>
      <c r="R597" s="65"/>
    </row>
    <row r="598" ht="12.75" hidden="1"/>
    <row r="600" spans="7:18" ht="12.75">
      <c r="G600" s="114">
        <f>441665070-3351800</f>
        <v>438313270</v>
      </c>
      <c r="H600" s="112">
        <f>I600-G600</f>
        <v>31211030</v>
      </c>
      <c r="I600" s="112">
        <f>98701480+369864720+580100+378000</f>
        <v>469524300</v>
      </c>
      <c r="J600" s="91">
        <f>442189210-3817100</f>
        <v>438372110</v>
      </c>
      <c r="K600" s="65"/>
      <c r="L600" s="65">
        <f>454631630+30</f>
        <v>454631660</v>
      </c>
      <c r="M600" s="65">
        <v>0</v>
      </c>
      <c r="N600" s="65"/>
      <c r="O600" s="65">
        <f>457307830+30</f>
        <v>457307860</v>
      </c>
      <c r="P600" s="65"/>
      <c r="Q600" s="65"/>
      <c r="R600" s="65"/>
    </row>
    <row r="601" spans="7:18" ht="12.75">
      <c r="G601" s="114"/>
      <c r="H601" s="112"/>
      <c r="I601" s="112"/>
      <c r="J601" s="91"/>
      <c r="K601" s="65"/>
      <c r="L601" s="65"/>
      <c r="M601" s="65"/>
      <c r="N601" s="65"/>
      <c r="O601" s="65"/>
      <c r="P601" s="65"/>
      <c r="Q601" s="65"/>
      <c r="R601" s="65"/>
    </row>
    <row r="602" spans="7:10" ht="12.75">
      <c r="G602" s="114"/>
      <c r="H602" s="112"/>
      <c r="I602" s="112"/>
      <c r="J602" s="91"/>
    </row>
    <row r="603" spans="7:15" ht="12.75">
      <c r="G603" s="114">
        <f>G590-G600</f>
        <v>0</v>
      </c>
      <c r="H603" s="114">
        <f>H590-H600</f>
        <v>0</v>
      </c>
      <c r="I603" s="114">
        <f>I590-I600</f>
        <v>0</v>
      </c>
      <c r="J603" s="91">
        <f>J600-J590</f>
        <v>0</v>
      </c>
      <c r="L603" s="91">
        <f>L600-L590</f>
        <v>0</v>
      </c>
      <c r="M603" s="91">
        <f>M600-M590</f>
        <v>0</v>
      </c>
      <c r="O603" s="91">
        <f>O600-O590</f>
        <v>0</v>
      </c>
    </row>
    <row r="604" spans="9:18" ht="12.75">
      <c r="I604" s="112"/>
      <c r="L604" s="65"/>
      <c r="M604" s="65"/>
      <c r="N604" s="65"/>
      <c r="O604" s="65"/>
      <c r="P604" s="65"/>
      <c r="Q604" s="65"/>
      <c r="R604" s="65"/>
    </row>
    <row r="779" spans="1:4" ht="12.75">
      <c r="A779" s="81"/>
      <c r="C779" s="81"/>
      <c r="D779" s="81"/>
    </row>
    <row r="780" spans="1:4" ht="12.75">
      <c r="A780" s="81"/>
      <c r="C780" s="81"/>
      <c r="D780" s="81"/>
    </row>
    <row r="781" spans="1:4" ht="12.75">
      <c r="A781" s="81"/>
      <c r="C781" s="81"/>
      <c r="D781" s="81"/>
    </row>
    <row r="782" spans="1:4" ht="12.75">
      <c r="A782" s="81"/>
      <c r="C782" s="81"/>
      <c r="D782" s="81"/>
    </row>
    <row r="783" spans="1:4" ht="12.75">
      <c r="A783" s="81"/>
      <c r="C783" s="81"/>
      <c r="D783" s="81"/>
    </row>
    <row r="784" spans="1:4" ht="12.75">
      <c r="A784" s="81"/>
      <c r="C784" s="81"/>
      <c r="D784" s="81"/>
    </row>
    <row r="785" spans="1:4" ht="12.75">
      <c r="A785" s="81"/>
      <c r="C785" s="81"/>
      <c r="D785" s="81"/>
    </row>
    <row r="786" spans="1:4" ht="12.75">
      <c r="A786" s="81"/>
      <c r="C786" s="81"/>
      <c r="D786" s="81"/>
    </row>
    <row r="787" spans="1:4" ht="12.75">
      <c r="A787" s="81"/>
      <c r="C787" s="81"/>
      <c r="D787" s="81"/>
    </row>
    <row r="788" spans="1:4" ht="12.75">
      <c r="A788" s="81"/>
      <c r="C788" s="81"/>
      <c r="D788" s="81"/>
    </row>
    <row r="789" spans="1:4" ht="12.75">
      <c r="A789" s="81"/>
      <c r="C789" s="81"/>
      <c r="D789" s="81"/>
    </row>
    <row r="790" spans="1:4" ht="12.75">
      <c r="A790" s="81"/>
      <c r="C790" s="81"/>
      <c r="D790" s="81"/>
    </row>
    <row r="791" spans="1:4" ht="12.75">
      <c r="A791" s="81"/>
      <c r="C791" s="81"/>
      <c r="D791" s="81"/>
    </row>
    <row r="792" spans="1:4" ht="12.75">
      <c r="A792" s="81"/>
      <c r="C792" s="81"/>
      <c r="D792" s="81"/>
    </row>
    <row r="793" spans="1:4" ht="12.75">
      <c r="A793" s="81"/>
      <c r="C793" s="81"/>
      <c r="D793" s="81"/>
    </row>
    <row r="794" spans="1:4" ht="12.75">
      <c r="A794" s="81"/>
      <c r="C794" s="81"/>
      <c r="D794" s="81"/>
    </row>
    <row r="795" spans="1:4" ht="12.75">
      <c r="A795" s="81"/>
      <c r="C795" s="81"/>
      <c r="D795" s="81"/>
    </row>
    <row r="796" spans="1:4" ht="12.75">
      <c r="A796" s="81"/>
      <c r="C796" s="81"/>
      <c r="D796" s="81"/>
    </row>
    <row r="797" spans="1:4" ht="12.75">
      <c r="A797" s="81"/>
      <c r="C797" s="81"/>
      <c r="D797" s="81"/>
    </row>
    <row r="798" spans="1:4" ht="12.75">
      <c r="A798" s="81"/>
      <c r="C798" s="81"/>
      <c r="D798" s="81"/>
    </row>
    <row r="835" spans="1:4" ht="12.75">
      <c r="A835" s="82"/>
      <c r="C835" s="81"/>
      <c r="D835" s="81"/>
    </row>
    <row r="836" spans="1:4" ht="12.75">
      <c r="A836" s="82"/>
      <c r="C836" s="81"/>
      <c r="D836" s="81"/>
    </row>
    <row r="837" spans="1:4" ht="12.75">
      <c r="A837" s="82"/>
      <c r="C837" s="81"/>
      <c r="D837" s="81"/>
    </row>
    <row r="838" ht="12.75">
      <c r="A838" s="83"/>
    </row>
    <row r="839" ht="12.75">
      <c r="A839" s="84"/>
    </row>
    <row r="840" ht="12.75">
      <c r="A840" s="84"/>
    </row>
    <row r="841" ht="12.75">
      <c r="A841" s="84"/>
    </row>
    <row r="842" ht="12.75">
      <c r="A842" s="84"/>
    </row>
    <row r="843" ht="12.75">
      <c r="A843" s="84"/>
    </row>
    <row r="844" ht="12.75">
      <c r="A844" s="84"/>
    </row>
    <row r="845" ht="12.75">
      <c r="A845" s="84"/>
    </row>
    <row r="846" ht="12.75">
      <c r="A846" s="85"/>
    </row>
    <row r="847" ht="12.75">
      <c r="A847" s="85"/>
    </row>
    <row r="848" ht="12.75">
      <c r="A848" s="85"/>
    </row>
    <row r="849" ht="12.75">
      <c r="A849" s="85"/>
    </row>
    <row r="850" ht="12.75">
      <c r="A850" s="85"/>
    </row>
    <row r="851" ht="12.75">
      <c r="A851" s="85"/>
    </row>
    <row r="852" ht="12.75">
      <c r="A852" s="84"/>
    </row>
    <row r="853" ht="12.75">
      <c r="A853" s="84"/>
    </row>
    <row r="854" ht="12.75">
      <c r="A854" s="85"/>
    </row>
    <row r="855" ht="12.75">
      <c r="A855" s="85"/>
    </row>
    <row r="856" ht="12.75">
      <c r="A856" s="84"/>
    </row>
    <row r="857" ht="12.75">
      <c r="A857" s="85"/>
    </row>
    <row r="858" ht="12.75">
      <c r="A858" s="85"/>
    </row>
    <row r="859" ht="12.75">
      <c r="A859" s="85"/>
    </row>
    <row r="860" ht="12.75">
      <c r="A860" s="85"/>
    </row>
    <row r="861" ht="12.75">
      <c r="A861" s="85"/>
    </row>
    <row r="862" ht="12.75">
      <c r="A862" s="85"/>
    </row>
    <row r="863" ht="12.75">
      <c r="A863" s="85"/>
    </row>
    <row r="864" ht="12.75">
      <c r="A864" s="85"/>
    </row>
    <row r="865" ht="12.75">
      <c r="A865" s="85"/>
    </row>
    <row r="866" ht="12.75">
      <c r="A866" s="85"/>
    </row>
    <row r="867" ht="12.75">
      <c r="A867" s="85"/>
    </row>
    <row r="868" ht="12.75">
      <c r="A868" s="85"/>
    </row>
    <row r="869" ht="12.75">
      <c r="A869" s="85"/>
    </row>
    <row r="870" ht="12.75">
      <c r="A870" s="85"/>
    </row>
    <row r="871" ht="12.75">
      <c r="A871" s="85"/>
    </row>
    <row r="872" ht="12.75">
      <c r="A872" s="85"/>
    </row>
    <row r="873" ht="12.75">
      <c r="A873" s="84"/>
    </row>
    <row r="874" ht="12.75">
      <c r="A874" s="84"/>
    </row>
    <row r="875" ht="12.75">
      <c r="A875" s="85"/>
    </row>
    <row r="876" ht="12.75">
      <c r="A876" s="85"/>
    </row>
    <row r="877" ht="12.75">
      <c r="A877" s="85"/>
    </row>
    <row r="878" ht="12.75">
      <c r="A878" s="84"/>
    </row>
    <row r="879" ht="12.75">
      <c r="A879" s="84"/>
    </row>
    <row r="880" ht="12.75">
      <c r="A880" s="85"/>
    </row>
    <row r="881" ht="12.75">
      <c r="A881" s="85"/>
    </row>
    <row r="882" ht="12.75">
      <c r="A882" s="85"/>
    </row>
    <row r="883" ht="12.75">
      <c r="A883" s="85"/>
    </row>
    <row r="884" ht="12.75">
      <c r="A884" s="85"/>
    </row>
    <row r="885" ht="12.75">
      <c r="A885" s="85"/>
    </row>
    <row r="886" ht="12.75">
      <c r="A886" s="85"/>
    </row>
    <row r="887" ht="12.75">
      <c r="A887" s="85"/>
    </row>
    <row r="888" ht="12.75">
      <c r="A888" s="85"/>
    </row>
    <row r="889" ht="12.75">
      <c r="A889" s="85"/>
    </row>
    <row r="890" ht="12.75">
      <c r="A890" s="85"/>
    </row>
    <row r="891" ht="12.75">
      <c r="A891" s="85"/>
    </row>
    <row r="892" ht="12.75">
      <c r="A892" s="85"/>
    </row>
    <row r="893" ht="12.75">
      <c r="A893" s="85"/>
    </row>
    <row r="894" ht="12.75">
      <c r="A894" s="85"/>
    </row>
    <row r="895" ht="12.75">
      <c r="A895" s="85"/>
    </row>
    <row r="896" ht="12.75">
      <c r="A896" s="85"/>
    </row>
    <row r="897" ht="12.75">
      <c r="A897" s="85"/>
    </row>
    <row r="898" ht="12.75">
      <c r="A898" s="84"/>
    </row>
    <row r="899" ht="12.75">
      <c r="A899" s="84"/>
    </row>
    <row r="900" ht="12.75">
      <c r="A900" s="84"/>
    </row>
    <row r="901" ht="12.75">
      <c r="A901" s="84"/>
    </row>
    <row r="902" ht="12.75">
      <c r="A902" s="84"/>
    </row>
    <row r="903" ht="12.75">
      <c r="A903" s="85"/>
    </row>
    <row r="904" ht="12.75">
      <c r="A904" s="85"/>
    </row>
    <row r="905" ht="12.75">
      <c r="A905" s="85"/>
    </row>
    <row r="906" ht="12.75">
      <c r="A906" s="85"/>
    </row>
    <row r="907" ht="12.75">
      <c r="A907" s="85"/>
    </row>
    <row r="908" ht="12.75">
      <c r="A908" s="85"/>
    </row>
    <row r="909" ht="12.75">
      <c r="A909" s="85"/>
    </row>
    <row r="910" ht="12.75">
      <c r="A910" s="85"/>
    </row>
    <row r="911" ht="12.75">
      <c r="A911" s="85"/>
    </row>
    <row r="912" ht="12.75">
      <c r="A912" s="84"/>
    </row>
    <row r="913" ht="12.75">
      <c r="A913" s="84"/>
    </row>
    <row r="914" ht="12.75">
      <c r="A914" s="85"/>
    </row>
    <row r="915" ht="12.75">
      <c r="A915" s="84"/>
    </row>
    <row r="916" ht="12.75">
      <c r="A916" s="84"/>
    </row>
    <row r="917" ht="12.75">
      <c r="A917" s="84"/>
    </row>
    <row r="918" ht="12.75">
      <c r="A918" s="84"/>
    </row>
    <row r="919" ht="12.75">
      <c r="A919" s="84"/>
    </row>
    <row r="920" ht="12.75">
      <c r="A920" s="84"/>
    </row>
    <row r="921" ht="12.75">
      <c r="A921" s="84"/>
    </row>
    <row r="922" ht="12.75">
      <c r="A922" s="84"/>
    </row>
    <row r="923" ht="12.75">
      <c r="A923" s="84"/>
    </row>
    <row r="924" ht="12.75">
      <c r="A924" s="84"/>
    </row>
    <row r="925" ht="12.75">
      <c r="A925" s="84"/>
    </row>
    <row r="926" ht="12.75">
      <c r="A926" s="84"/>
    </row>
    <row r="927" ht="12.75">
      <c r="A927" s="84"/>
    </row>
    <row r="928" ht="12.75">
      <c r="A928" s="84"/>
    </row>
    <row r="929" ht="12.75">
      <c r="A929" s="84"/>
    </row>
    <row r="930" ht="12.75">
      <c r="A930" s="84"/>
    </row>
    <row r="931" ht="12.75">
      <c r="A931" s="84"/>
    </row>
    <row r="932" ht="12.75">
      <c r="A932" s="85"/>
    </row>
    <row r="933" ht="12.75">
      <c r="A933" s="85"/>
    </row>
    <row r="934" ht="12.75">
      <c r="A934" s="85"/>
    </row>
    <row r="935" ht="12.75">
      <c r="A935" s="84"/>
    </row>
    <row r="936" ht="12.75">
      <c r="A936" s="84"/>
    </row>
    <row r="937" ht="12.75">
      <c r="A937" s="85"/>
    </row>
    <row r="938" ht="12.75">
      <c r="A938" s="85"/>
    </row>
    <row r="939" ht="12.75">
      <c r="A939" s="85"/>
    </row>
    <row r="940" ht="12.75">
      <c r="A940" s="84"/>
    </row>
    <row r="941" ht="12.75">
      <c r="A941" s="84"/>
    </row>
    <row r="942" ht="12.75">
      <c r="A942" s="85"/>
    </row>
    <row r="943" ht="12.75">
      <c r="A943" s="84"/>
    </row>
    <row r="944" ht="12.75">
      <c r="A944" s="84"/>
    </row>
    <row r="945" ht="12.75">
      <c r="A945" s="85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spans="1:3" ht="12.75">
      <c r="A1035" s="82"/>
      <c r="C1035" s="81"/>
    </row>
    <row r="1036" spans="1:3" ht="12.75">
      <c r="A1036" s="82"/>
      <c r="C1036" s="81"/>
    </row>
    <row r="1037" spans="1:3" ht="12.75">
      <c r="A1037" s="82"/>
      <c r="C1037" s="81"/>
    </row>
    <row r="1038" spans="1:3" ht="12.75">
      <c r="A1038" s="82"/>
      <c r="C1038" s="81"/>
    </row>
    <row r="1039" spans="1:3" ht="12.75">
      <c r="A1039" s="82"/>
      <c r="C1039" s="81"/>
    </row>
    <row r="1040" spans="1:3" ht="12.75">
      <c r="A1040" s="82"/>
      <c r="C1040" s="81"/>
    </row>
    <row r="1041" spans="1:3" ht="12.75">
      <c r="A1041" s="82"/>
      <c r="C1041" s="81"/>
    </row>
    <row r="1042" spans="1:3" ht="12.75">
      <c r="A1042" s="82"/>
      <c r="C1042" s="81"/>
    </row>
    <row r="1043" spans="1:3" ht="12.75">
      <c r="A1043" s="82"/>
      <c r="C1043" s="81"/>
    </row>
    <row r="1044" spans="1:3" ht="12.75">
      <c r="A1044" s="82"/>
      <c r="C1044" s="81"/>
    </row>
    <row r="1045" spans="1:3" ht="12.75">
      <c r="A1045" s="82"/>
      <c r="C1045" s="81"/>
    </row>
    <row r="1046" spans="1:3" ht="12.75">
      <c r="A1046" s="82"/>
      <c r="C1046" s="81"/>
    </row>
    <row r="1047" spans="1:3" ht="12.75">
      <c r="A1047" s="82"/>
      <c r="C1047" s="81"/>
    </row>
    <row r="1048" spans="1:3" ht="12.75">
      <c r="A1048" s="82"/>
      <c r="C1048" s="81"/>
    </row>
    <row r="1049" spans="1:3" ht="12.75">
      <c r="A1049" s="82"/>
      <c r="C1049" s="81"/>
    </row>
    <row r="1050" spans="1:3" ht="12.75">
      <c r="A1050" s="82"/>
      <c r="C1050" s="81"/>
    </row>
    <row r="1051" spans="1:3" ht="12.75">
      <c r="A1051" s="82"/>
      <c r="C1051" s="81"/>
    </row>
    <row r="1052" spans="1:3" ht="12.75">
      <c r="A1052" s="82"/>
      <c r="C1052" s="81"/>
    </row>
    <row r="1053" spans="1:3" ht="12.75">
      <c r="A1053" s="82"/>
      <c r="C1053" s="81"/>
    </row>
    <row r="1054" spans="1:3" ht="12.75">
      <c r="A1054" s="82"/>
      <c r="C1054" s="81"/>
    </row>
    <row r="1055" spans="1:3" ht="12.75">
      <c r="A1055" s="82"/>
      <c r="C1055" s="81"/>
    </row>
    <row r="1056" spans="1:3" ht="12.75">
      <c r="A1056" s="82"/>
      <c r="C1056" s="81"/>
    </row>
    <row r="1057" spans="1:3" ht="12.75">
      <c r="A1057" s="82"/>
      <c r="C1057" s="81"/>
    </row>
    <row r="1058" spans="1:3" ht="12.75">
      <c r="A1058" s="82"/>
      <c r="C1058" s="81"/>
    </row>
    <row r="1059" spans="1:3" ht="12.75">
      <c r="A1059" s="82"/>
      <c r="C1059" s="81"/>
    </row>
    <row r="1060" spans="1:3" ht="12.75">
      <c r="A1060" s="82"/>
      <c r="C1060" s="81"/>
    </row>
    <row r="1061" spans="1:3" ht="12.75">
      <c r="A1061" s="82"/>
      <c r="C1061" s="81"/>
    </row>
    <row r="1062" spans="1:3" ht="12.75">
      <c r="A1062" s="82"/>
      <c r="C1062" s="81"/>
    </row>
    <row r="1063" spans="1:3" ht="12.75">
      <c r="A1063" s="82"/>
      <c r="C1063" s="81"/>
    </row>
    <row r="1064" spans="1:3" ht="12.75">
      <c r="A1064" s="82"/>
      <c r="C1064" s="81"/>
    </row>
    <row r="1065" spans="1:3" ht="12.75">
      <c r="A1065" s="82"/>
      <c r="C1065" s="81"/>
    </row>
    <row r="1066" spans="1:3" ht="12.75">
      <c r="A1066" s="82"/>
      <c r="C1066" s="81"/>
    </row>
    <row r="1067" spans="1:3" ht="12.75">
      <c r="A1067" s="82"/>
      <c r="C1067" s="81"/>
    </row>
    <row r="1068" spans="1:3" ht="12.75">
      <c r="A1068" s="82"/>
      <c r="C1068" s="81"/>
    </row>
    <row r="1069" spans="1:3" ht="12.75">
      <c r="A1069" s="82"/>
      <c r="C1069" s="81"/>
    </row>
    <row r="1070" spans="1:3" ht="12.75">
      <c r="A1070" s="82"/>
      <c r="C1070" s="81"/>
    </row>
    <row r="1071" spans="1:3" ht="12.75">
      <c r="A1071" s="82"/>
      <c r="C1071" s="81"/>
    </row>
    <row r="1072" spans="1:3" ht="12.75">
      <c r="A1072" s="82"/>
      <c r="C1072" s="81"/>
    </row>
    <row r="1073" spans="1:3" ht="12.75">
      <c r="A1073" s="82"/>
      <c r="C1073" s="81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spans="1:4" ht="12.75">
      <c r="A1168" s="82"/>
      <c r="C1168" s="81"/>
      <c r="D1168" s="81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spans="1:4" ht="12.75">
      <c r="A1174" s="82"/>
      <c r="C1174" s="81"/>
      <c r="D1174" s="81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spans="1:4" ht="12.75">
      <c r="A1227" s="82"/>
      <c r="C1227" s="81"/>
      <c r="D1227" s="81"/>
    </row>
    <row r="1228" spans="1:4" ht="12.75">
      <c r="A1228" s="82"/>
      <c r="C1228" s="81"/>
      <c r="D1228" s="81"/>
    </row>
    <row r="1229" spans="1:4" ht="12.75">
      <c r="A1229" s="82"/>
      <c r="C1229" s="81"/>
      <c r="D1229" s="81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spans="1:3" ht="12.75">
      <c r="A1240" s="86"/>
      <c r="C1240" s="86"/>
    </row>
    <row r="1241" ht="12.75">
      <c r="A1241" s="80"/>
    </row>
    <row r="1242" ht="12.75">
      <c r="A1242" s="80"/>
    </row>
    <row r="1243" ht="12.75">
      <c r="A1243" s="80"/>
    </row>
    <row r="1244" spans="7:18" s="80" customFormat="1" ht="12.75">
      <c r="G1244" s="115"/>
      <c r="H1244" s="116"/>
      <c r="I1244" s="116"/>
      <c r="K1244" s="67"/>
      <c r="L1244" s="67"/>
      <c r="M1244" s="67"/>
      <c r="N1244" s="67"/>
      <c r="O1244" s="67"/>
      <c r="P1244" s="67"/>
      <c r="Q1244" s="67"/>
      <c r="R1244" s="67"/>
    </row>
    <row r="1245" spans="7:18" s="80" customFormat="1" ht="12.75">
      <c r="G1245" s="115"/>
      <c r="H1245" s="116"/>
      <c r="I1245" s="116"/>
      <c r="K1245" s="67"/>
      <c r="L1245" s="67"/>
      <c r="M1245" s="67"/>
      <c r="N1245" s="67"/>
      <c r="O1245" s="67"/>
      <c r="P1245" s="67"/>
      <c r="Q1245" s="67"/>
      <c r="R1245" s="67"/>
    </row>
    <row r="1246" spans="7:18" s="80" customFormat="1" ht="12.75">
      <c r="G1246" s="115"/>
      <c r="H1246" s="116"/>
      <c r="I1246" s="116"/>
      <c r="K1246" s="67"/>
      <c r="L1246" s="67"/>
      <c r="M1246" s="67"/>
      <c r="N1246" s="67"/>
      <c r="O1246" s="67"/>
      <c r="P1246" s="67"/>
      <c r="Q1246" s="67"/>
      <c r="R1246" s="67"/>
    </row>
    <row r="1247" spans="7:18" s="80" customFormat="1" ht="12.75">
      <c r="G1247" s="115"/>
      <c r="H1247" s="116"/>
      <c r="I1247" s="116"/>
      <c r="K1247" s="67"/>
      <c r="L1247" s="67"/>
      <c r="M1247" s="67"/>
      <c r="N1247" s="67"/>
      <c r="O1247" s="67"/>
      <c r="P1247" s="67"/>
      <c r="Q1247" s="67"/>
      <c r="R1247" s="67"/>
    </row>
    <row r="1248" spans="7:18" s="80" customFormat="1" ht="12.75">
      <c r="G1248" s="115"/>
      <c r="H1248" s="116"/>
      <c r="I1248" s="116"/>
      <c r="K1248" s="67"/>
      <c r="L1248" s="67"/>
      <c r="M1248" s="67"/>
      <c r="N1248" s="67"/>
      <c r="O1248" s="67"/>
      <c r="P1248" s="67"/>
      <c r="Q1248" s="67"/>
      <c r="R1248" s="67"/>
    </row>
    <row r="1249" spans="7:18" s="80" customFormat="1" ht="12.75">
      <c r="G1249" s="115"/>
      <c r="H1249" s="116"/>
      <c r="I1249" s="116"/>
      <c r="K1249" s="67"/>
      <c r="L1249" s="67"/>
      <c r="M1249" s="67"/>
      <c r="N1249" s="67"/>
      <c r="O1249" s="67"/>
      <c r="P1249" s="67"/>
      <c r="Q1249" s="67"/>
      <c r="R1249" s="67"/>
    </row>
    <row r="1250" spans="7:18" s="80" customFormat="1" ht="12.75">
      <c r="G1250" s="115"/>
      <c r="H1250" s="116"/>
      <c r="I1250" s="116"/>
      <c r="K1250" s="67"/>
      <c r="L1250" s="67"/>
      <c r="M1250" s="67"/>
      <c r="N1250" s="67"/>
      <c r="O1250" s="67"/>
      <c r="P1250" s="67"/>
      <c r="Q1250" s="67"/>
      <c r="R1250" s="67"/>
    </row>
    <row r="1251" spans="7:18" s="80" customFormat="1" ht="12.75">
      <c r="G1251" s="115"/>
      <c r="H1251" s="116"/>
      <c r="I1251" s="116"/>
      <c r="K1251" s="67"/>
      <c r="L1251" s="67"/>
      <c r="M1251" s="67"/>
      <c r="N1251" s="67"/>
      <c r="O1251" s="67"/>
      <c r="P1251" s="67"/>
      <c r="Q1251" s="67"/>
      <c r="R1251" s="67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  <row r="1370" ht="12.75">
      <c r="A1370" s="80"/>
    </row>
    <row r="1371" ht="12.75">
      <c r="A1371" s="80"/>
    </row>
    <row r="1372" ht="12.75">
      <c r="A1372" s="80"/>
    </row>
    <row r="1373" ht="12.75">
      <c r="A1373" s="80"/>
    </row>
    <row r="1374" ht="12.75">
      <c r="A1374" s="80"/>
    </row>
    <row r="1375" ht="12.75">
      <c r="A1375" s="80"/>
    </row>
    <row r="1376" ht="12.75">
      <c r="A1376" s="80"/>
    </row>
    <row r="1377" ht="12.75">
      <c r="A1377" s="80"/>
    </row>
    <row r="1378" ht="12.75">
      <c r="A1378" s="80"/>
    </row>
    <row r="1379" ht="12.75">
      <c r="A1379" s="80"/>
    </row>
    <row r="1380" ht="12.75">
      <c r="A1380" s="80"/>
    </row>
    <row r="1381" ht="12.75">
      <c r="A1381" s="80"/>
    </row>
    <row r="1382" ht="12.75">
      <c r="A1382" s="80"/>
    </row>
    <row r="1383" ht="12.75">
      <c r="A1383" s="80"/>
    </row>
    <row r="1384" ht="12.75">
      <c r="A1384" s="80"/>
    </row>
    <row r="1385" ht="12.75">
      <c r="A1385" s="80"/>
    </row>
    <row r="1386" ht="12.75">
      <c r="A1386" s="80"/>
    </row>
    <row r="1387" ht="12.75">
      <c r="A1387" s="80"/>
    </row>
    <row r="1388" ht="12.75">
      <c r="A1388" s="80"/>
    </row>
    <row r="1389" ht="12.75">
      <c r="A1389" s="80"/>
    </row>
    <row r="1390" ht="12.75">
      <c r="A1390" s="80"/>
    </row>
    <row r="1391" ht="12.75">
      <c r="A1391" s="80"/>
    </row>
    <row r="1392" ht="12.75">
      <c r="A1392" s="80"/>
    </row>
    <row r="1393" ht="12.75">
      <c r="A1393" s="80"/>
    </row>
    <row r="1394" ht="12.75">
      <c r="A1394" s="80"/>
    </row>
    <row r="1395" ht="12.75">
      <c r="A1395" s="80"/>
    </row>
    <row r="1396" ht="12.75">
      <c r="A1396" s="80"/>
    </row>
    <row r="1397" ht="12.75">
      <c r="A1397" s="80"/>
    </row>
    <row r="1398" ht="12.75">
      <c r="A1398" s="80"/>
    </row>
    <row r="1399" ht="12.75">
      <c r="A1399" s="80"/>
    </row>
    <row r="1400" ht="12.75">
      <c r="A1400" s="80"/>
    </row>
    <row r="1401" ht="12.75">
      <c r="A1401" s="80"/>
    </row>
    <row r="1402" ht="12.75">
      <c r="A1402" s="80"/>
    </row>
    <row r="1403" ht="12.75">
      <c r="A1403" s="80"/>
    </row>
    <row r="1404" ht="12.75">
      <c r="A1404" s="80"/>
    </row>
    <row r="1405" ht="12.75">
      <c r="A1405" s="80"/>
    </row>
    <row r="1406" ht="12.75">
      <c r="A1406" s="80"/>
    </row>
    <row r="1407" ht="12.75">
      <c r="A1407" s="80"/>
    </row>
    <row r="1408" ht="12.75">
      <c r="A1408" s="80"/>
    </row>
    <row r="1409" ht="12.75">
      <c r="A1409" s="80"/>
    </row>
    <row r="1410" ht="12.75">
      <c r="A1410" s="80"/>
    </row>
    <row r="1411" ht="12.75">
      <c r="A1411" s="80"/>
    </row>
    <row r="1412" ht="12.75">
      <c r="A1412" s="80"/>
    </row>
    <row r="1413" ht="12.75">
      <c r="A1413" s="80"/>
    </row>
    <row r="1414" ht="12.75">
      <c r="A1414" s="80"/>
    </row>
    <row r="1415" ht="12.75">
      <c r="A1415" s="80"/>
    </row>
    <row r="1416" ht="12.75">
      <c r="A1416" s="80"/>
    </row>
    <row r="1417" ht="12.75">
      <c r="A1417" s="80"/>
    </row>
    <row r="1418" ht="12.75">
      <c r="A1418" s="80"/>
    </row>
    <row r="1419" ht="12.75">
      <c r="A1419" s="80"/>
    </row>
    <row r="1420" ht="12.75">
      <c r="A1420" s="80"/>
    </row>
    <row r="1421" ht="12.75">
      <c r="A1421" s="80"/>
    </row>
    <row r="1422" ht="12.75">
      <c r="A1422" s="80"/>
    </row>
    <row r="1423" ht="12.75">
      <c r="A1423" s="80"/>
    </row>
    <row r="1424" ht="12.75">
      <c r="A1424" s="80"/>
    </row>
    <row r="1425" ht="12.75">
      <c r="A1425" s="80"/>
    </row>
    <row r="1426" ht="12.75">
      <c r="A1426" s="80"/>
    </row>
    <row r="1427" ht="12.75">
      <c r="A1427" s="80"/>
    </row>
    <row r="1428" ht="12.75">
      <c r="A1428" s="80"/>
    </row>
    <row r="1429" ht="12.75">
      <c r="A1429" s="80"/>
    </row>
    <row r="1430" ht="12.75">
      <c r="A1430" s="80"/>
    </row>
    <row r="1431" ht="12.75">
      <c r="A1431" s="80"/>
    </row>
    <row r="1432" ht="12.75">
      <c r="A1432" s="80"/>
    </row>
    <row r="1433" ht="12.75">
      <c r="A1433" s="80"/>
    </row>
    <row r="1434" ht="12.75">
      <c r="A1434" s="80"/>
    </row>
    <row r="1435" ht="12.75">
      <c r="A1435" s="80"/>
    </row>
    <row r="1436" ht="12.75">
      <c r="A1436" s="80"/>
    </row>
    <row r="1437" ht="12.75">
      <c r="A1437" s="80"/>
    </row>
    <row r="1438" ht="12.75">
      <c r="A1438" s="80"/>
    </row>
    <row r="1439" ht="12.75">
      <c r="A1439" s="80"/>
    </row>
    <row r="1440" ht="12.75">
      <c r="A1440" s="80"/>
    </row>
    <row r="1441" ht="12.75">
      <c r="A1441" s="80"/>
    </row>
    <row r="1442" ht="12.75">
      <c r="A1442" s="80"/>
    </row>
    <row r="1443" ht="12.75">
      <c r="A1443" s="80"/>
    </row>
    <row r="1444" ht="12.75">
      <c r="A1444" s="80"/>
    </row>
    <row r="1445" ht="12.75">
      <c r="A1445" s="80"/>
    </row>
    <row r="1446" ht="12.75">
      <c r="A1446" s="80"/>
    </row>
    <row r="1447" ht="12.75">
      <c r="A1447" s="80"/>
    </row>
    <row r="1448" ht="12.75">
      <c r="A1448" s="80"/>
    </row>
    <row r="1449" ht="12.75">
      <c r="A1449" s="80"/>
    </row>
    <row r="1450" ht="12.75">
      <c r="A1450" s="80"/>
    </row>
    <row r="1451" ht="12.75">
      <c r="A1451" s="80"/>
    </row>
    <row r="1452" ht="12.75">
      <c r="A1452" s="80"/>
    </row>
    <row r="1453" ht="12.75">
      <c r="A1453" s="80"/>
    </row>
    <row r="1454" ht="12.75">
      <c r="A1454" s="80"/>
    </row>
    <row r="1455" ht="12.75">
      <c r="A1455" s="80"/>
    </row>
    <row r="1456" ht="12.75">
      <c r="A1456" s="80"/>
    </row>
    <row r="1457" ht="12.75">
      <c r="A1457" s="80"/>
    </row>
    <row r="1458" ht="12.75">
      <c r="A1458" s="80"/>
    </row>
    <row r="1459" ht="12.75">
      <c r="A1459" s="80"/>
    </row>
    <row r="1460" ht="12.75">
      <c r="A1460" s="80"/>
    </row>
    <row r="1461" ht="12.75">
      <c r="A1461" s="80"/>
    </row>
    <row r="1462" ht="12.75">
      <c r="A1462" s="80"/>
    </row>
    <row r="1463" ht="12.75">
      <c r="A1463" s="80"/>
    </row>
    <row r="1464" ht="12.75">
      <c r="A1464" s="80"/>
    </row>
    <row r="1465" ht="12.75">
      <c r="A1465" s="80"/>
    </row>
    <row r="1466" ht="12.75">
      <c r="A1466" s="80"/>
    </row>
    <row r="1467" ht="12.75">
      <c r="A1467" s="80"/>
    </row>
    <row r="1468" ht="12.75">
      <c r="A1468" s="80"/>
    </row>
    <row r="1469" ht="12.75">
      <c r="A1469" s="80"/>
    </row>
    <row r="1470" ht="12.75">
      <c r="A1470" s="80"/>
    </row>
    <row r="1471" ht="12.75">
      <c r="A1471" s="80"/>
    </row>
    <row r="1472" ht="12.75">
      <c r="A1472" s="80"/>
    </row>
    <row r="1473" ht="12.75">
      <c r="A1473" s="80"/>
    </row>
    <row r="1474" ht="12.75">
      <c r="A1474" s="80"/>
    </row>
    <row r="1475" ht="12.75">
      <c r="A1475" s="80"/>
    </row>
    <row r="1476" ht="12.75">
      <c r="A1476" s="80"/>
    </row>
    <row r="1477" ht="12.75">
      <c r="A1477" s="80"/>
    </row>
    <row r="1478" ht="12.75">
      <c r="A1478" s="80"/>
    </row>
    <row r="1479" ht="12.75">
      <c r="A1479" s="80"/>
    </row>
    <row r="1480" ht="12.75">
      <c r="A1480" s="80"/>
    </row>
    <row r="1481" ht="12.75">
      <c r="A1481" s="80"/>
    </row>
    <row r="1482" ht="12.75">
      <c r="A1482" s="80"/>
    </row>
    <row r="1483" ht="12.75">
      <c r="A1483" s="80"/>
    </row>
    <row r="1484" ht="12.75">
      <c r="A1484" s="80"/>
    </row>
    <row r="1485" ht="12.75">
      <c r="A1485" s="80"/>
    </row>
    <row r="1486" ht="12.75">
      <c r="A1486" s="80"/>
    </row>
    <row r="1487" ht="12.75">
      <c r="A1487" s="80"/>
    </row>
    <row r="1488" ht="12.75">
      <c r="A1488" s="80"/>
    </row>
    <row r="1489" ht="12.75">
      <c r="A1489" s="80"/>
    </row>
    <row r="1490" ht="12.75">
      <c r="A1490" s="80"/>
    </row>
    <row r="1491" ht="12.75">
      <c r="A1491" s="80"/>
    </row>
    <row r="1492" ht="12.75">
      <c r="A1492" s="80"/>
    </row>
    <row r="1493" ht="12.75">
      <c r="A1493" s="80"/>
    </row>
    <row r="1494" ht="12.75">
      <c r="A1494" s="80"/>
    </row>
    <row r="1495" ht="12.75">
      <c r="A1495" s="80"/>
    </row>
    <row r="1496" ht="12.75">
      <c r="A1496" s="80"/>
    </row>
    <row r="1497" ht="12.75">
      <c r="A1497" s="80"/>
    </row>
    <row r="1498" ht="12.75">
      <c r="A1498" s="80"/>
    </row>
    <row r="1499" ht="12.75">
      <c r="A1499" s="80"/>
    </row>
    <row r="1500" ht="12.75">
      <c r="A1500" s="80"/>
    </row>
    <row r="1501" ht="12.75">
      <c r="A1501" s="80"/>
    </row>
    <row r="1502" ht="12.75">
      <c r="A1502" s="80"/>
    </row>
    <row r="1503" ht="12.75">
      <c r="A1503" s="80"/>
    </row>
    <row r="1504" ht="12.75">
      <c r="A1504" s="80"/>
    </row>
    <row r="1505" ht="12.75">
      <c r="A1505" s="80"/>
    </row>
    <row r="1506" ht="12.75">
      <c r="A1506" s="80"/>
    </row>
    <row r="1507" ht="12.75">
      <c r="A1507" s="80"/>
    </row>
    <row r="1508" ht="12.75">
      <c r="A1508" s="80"/>
    </row>
    <row r="1509" ht="12.75">
      <c r="A1509" s="80"/>
    </row>
    <row r="1510" ht="12.75">
      <c r="A1510" s="80"/>
    </row>
    <row r="1511" ht="12.75">
      <c r="A1511" s="80"/>
    </row>
    <row r="1512" ht="12.75">
      <c r="A1512" s="80"/>
    </row>
    <row r="1513" ht="12.75">
      <c r="A1513" s="80"/>
    </row>
    <row r="1514" ht="12.75">
      <c r="A1514" s="80"/>
    </row>
    <row r="1515" ht="12.75">
      <c r="A1515" s="80"/>
    </row>
    <row r="1516" ht="12.75">
      <c r="A1516" s="80"/>
    </row>
    <row r="1517" ht="12.75">
      <c r="A1517" s="80"/>
    </row>
    <row r="1518" ht="12.75">
      <c r="A1518" s="80"/>
    </row>
    <row r="1519" ht="12.75">
      <c r="A1519" s="80"/>
    </row>
    <row r="1520" ht="12.75">
      <c r="A1520" s="80"/>
    </row>
    <row r="1521" ht="12.75">
      <c r="A1521" s="80"/>
    </row>
    <row r="1522" ht="12.75">
      <c r="A1522" s="80"/>
    </row>
    <row r="1523" ht="12.75">
      <c r="A1523" s="80"/>
    </row>
    <row r="1524" ht="12.75">
      <c r="A1524" s="80"/>
    </row>
    <row r="1525" ht="12.75">
      <c r="A1525" s="80"/>
    </row>
    <row r="1526" ht="12.75">
      <c r="A1526" s="80"/>
    </row>
    <row r="1527" ht="12.75">
      <c r="A1527" s="80"/>
    </row>
  </sheetData>
  <sheetProtection/>
  <autoFilter ref="B15:O590"/>
  <mergeCells count="13">
    <mergeCell ref="E1:L1"/>
    <mergeCell ref="E2:L2"/>
    <mergeCell ref="E3:L3"/>
    <mergeCell ref="G4:L4"/>
    <mergeCell ref="G5:L5"/>
    <mergeCell ref="D7:L7"/>
    <mergeCell ref="B590:F590"/>
    <mergeCell ref="C8:L8"/>
    <mergeCell ref="D9:L9"/>
    <mergeCell ref="C10:L10"/>
    <mergeCell ref="H11:L11"/>
    <mergeCell ref="B12:I12"/>
    <mergeCell ref="B13:I1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Надежда</cp:lastModifiedBy>
  <cp:lastPrinted>2019-11-18T08:30:30Z</cp:lastPrinted>
  <dcterms:created xsi:type="dcterms:W3CDTF">2008-09-23T08:43:48Z</dcterms:created>
  <dcterms:modified xsi:type="dcterms:W3CDTF">2019-11-18T08:43:22Z</dcterms:modified>
  <cp:category/>
  <cp:version/>
  <cp:contentType/>
  <cp:contentStatus/>
</cp:coreProperties>
</file>