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firstSheet="1" activeTab="1"/>
  </bookViews>
  <sheets>
    <sheet name="2012-2013" sheetId="1" state="hidden" r:id="rId1"/>
    <sheet name="2020г" sheetId="2" r:id="rId2"/>
    <sheet name="2021-2022гг" sheetId="3" r:id="rId3"/>
    <sheet name="2018г (2)" sheetId="4" state="hidden" r:id="rId4"/>
  </sheets>
  <definedNames>
    <definedName name="_xlnm._FilterDatabase" localSheetId="3" hidden="1">'2018г (2)'!$B$15:$P$682</definedName>
    <definedName name="Z_C283BA83_0D13_4C5E_A315_F93E8618CDD5_.wvu.Cols" localSheetId="0" hidden="1">'2012-2013'!$F:$H</definedName>
    <definedName name="Z_C283BA83_0D13_4C5E_A315_F93E8618CDD5_.wvu.Cols" localSheetId="3" hidden="1">'2018г (2)'!$H:$H</definedName>
    <definedName name="Z_C283BA83_0D13_4C5E_A315_F93E8618CDD5_.wvu.Cols" localSheetId="1" hidden="1">'2020г'!$G:$G</definedName>
    <definedName name="Z_C283BA83_0D13_4C5E_A315_F93E8618CDD5_.wvu.Cols" localSheetId="2" hidden="1">'2021-2022гг'!#REF!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3">'2018г (2)'!$A$2:$V$696</definedName>
    <definedName name="_xlnm.Print_Area" localSheetId="1">'2020г'!$A$1:$I$683</definedName>
    <definedName name="_xlnm.Print_Area" localSheetId="2">'2021-2022гг'!$A$1:$L$538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<sst xmlns="http://schemas.openxmlformats.org/spreadsheetml/2006/main" count="11815" uniqueCount="1608">
  <si>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</si>
  <si>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</si>
  <si>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</si>
  <si>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</si>
  <si>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</si>
  <si>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</si>
  <si>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</si>
  <si>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</si>
  <si>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</si>
  <si>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</si>
  <si>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</si>
  <si>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</si>
  <si>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</si>
  <si>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</si>
  <si>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</si>
  <si>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</si>
  <si>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</si>
  <si>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</si>
  <si>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</si>
  <si>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</si>
  <si>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</si>
  <si>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</si>
  <si>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</si>
  <si>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</si>
  <si>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</si>
  <si>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</si>
  <si>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</si>
  <si>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</si>
  <si>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</si>
  <si>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</si>
  <si>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</si>
  <si>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</si>
  <si>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</si>
  <si>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</si>
  <si>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</si>
  <si>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</si>
  <si>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</si>
  <si>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</si>
  <si>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</si>
  <si>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</si>
  <si>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</si>
  <si>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</si>
  <si>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</si>
  <si>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</si>
  <si>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</si>
  <si>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</si>
  <si>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</si>
  <si>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</si>
  <si>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</si>
  <si>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</si>
  <si>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</si>
  <si>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</si>
  <si>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</si>
  <si>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</si>
  <si>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</si>
  <si>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</si>
  <si>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</si>
  <si>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</si>
  <si>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</si>
  <si>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</si>
  <si>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</si>
  <si>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</si>
  <si>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</si>
  <si>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</si>
  <si>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</si>
  <si>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</si>
  <si>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</si>
  <si>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</si>
  <si>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</si>
  <si>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</si>
  <si>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</si>
  <si>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</si>
  <si>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</si>
  <si>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</si>
  <si>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</si>
  <si>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</si>
  <si>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</si>
  <si>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</si>
  <si>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</si>
  <si>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</si>
  <si>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</si>
  <si>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</si>
  <si>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</si>
  <si>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</si>
  <si>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</si>
  <si>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</si>
  <si>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</si>
  <si>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</si>
  <si>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</si>
  <si>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</si>
  <si>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</si>
  <si>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</si>
  <si>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</si>
  <si>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</si>
  <si>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</si>
  <si>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</si>
  <si>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</si>
  <si>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</si>
  <si>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</si>
  <si>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</si>
  <si>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</si>
  <si>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</si>
  <si>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</si>
  <si>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</si>
  <si>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</si>
  <si>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</si>
  <si>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</si>
  <si>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</si>
  <si>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</si>
  <si>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</si>
  <si>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</si>
  <si>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</si>
  <si>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</si>
  <si>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</si>
  <si>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</si>
  <si>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</si>
  <si>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</si>
  <si>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</si>
  <si>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</si>
  <si>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</si>
  <si>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</si>
  <si>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</si>
  <si>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</si>
  <si>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</si>
  <si>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</si>
  <si>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</si>
  <si>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</si>
  <si>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</si>
  <si>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</si>
  <si>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</si>
  <si>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</si>
  <si>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</si>
  <si>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</si>
  <si>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</si>
  <si>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</si>
  <si>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</si>
  <si>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</si>
  <si>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</si>
  <si>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</si>
  <si>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</si>
  <si>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</si>
  <si>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</si>
  <si>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</si>
  <si>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</si>
  <si>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</si>
  <si>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</si>
  <si>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</si>
  <si>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</si>
  <si>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</si>
  <si>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</si>
  <si>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</si>
  <si>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</si>
  <si>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</si>
  <si>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</si>
  <si>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</si>
  <si>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</si>
  <si>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</si>
  <si>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</si>
  <si>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</si>
  <si>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</si>
  <si>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</si>
  <si>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</si>
  <si>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</si>
  <si>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</si>
  <si>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</si>
  <si>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</si>
  <si>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</si>
  <si>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</si>
  <si>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</si>
  <si>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</si>
  <si>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</si>
  <si>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</si>
  <si>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</si>
  <si>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</si>
  <si>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</si>
  <si>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</si>
  <si>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</si>
  <si>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</si>
  <si>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</si>
  <si>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</si>
  <si>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</si>
  <si>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</si>
  <si>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</si>
  <si>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</si>
  <si>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</si>
  <si>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</si>
  <si>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</si>
  <si>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</si>
  <si>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</si>
  <si>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</si>
  <si>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</si>
  <si>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</si>
  <si>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</si>
  <si>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</si>
  <si>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</si>
  <si>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</si>
  <si>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</si>
  <si>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</si>
  <si>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</si>
  <si>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</si>
  <si>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</si>
  <si>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</si>
  <si>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</si>
  <si>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</si>
  <si>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</si>
  <si>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</si>
  <si>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</si>
  <si>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</si>
  <si>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</si>
  <si>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</si>
  <si>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</si>
  <si>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</si>
  <si>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</si>
  <si>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</si>
  <si>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</si>
  <si>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</si>
  <si>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</si>
  <si>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</si>
  <si>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</si>
  <si>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</si>
  <si>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</si>
  <si>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</si>
  <si>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</si>
  <si>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</si>
  <si>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</si>
  <si>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</si>
  <si>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</si>
  <si>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</si>
  <si>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</si>
  <si>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</si>
  <si>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</si>
  <si>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</si>
  <si>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</si>
  <si>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</si>
  <si>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</si>
  <si>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</si>
  <si>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</si>
  <si>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</si>
  <si>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</si>
  <si>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</si>
  <si>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</si>
  <si>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</si>
  <si>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</si>
  <si>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</si>
  <si>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</si>
  <si>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</si>
  <si>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</si>
  <si>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</si>
  <si>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</si>
  <si>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</si>
  <si>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</si>
  <si>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</si>
  <si>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</si>
  <si>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</si>
  <si>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</si>
  <si>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</si>
  <si>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</si>
  <si>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</si>
  <si>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</si>
  <si>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</si>
  <si>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</si>
  <si>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</si>
  <si>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</si>
  <si>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</si>
  <si>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</si>
  <si>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</si>
  <si>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</si>
  <si>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</si>
  <si>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</si>
  <si>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</si>
  <si>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</si>
  <si>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</si>
  <si>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</si>
  <si>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</si>
  <si>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</si>
  <si>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</si>
  <si>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</si>
  <si>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</si>
  <si>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</si>
  <si>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</si>
  <si>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</si>
  <si>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</si>
  <si>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</si>
  <si>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</si>
  <si>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</si>
  <si>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</si>
  <si>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</si>
  <si>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</si>
  <si>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</si>
  <si>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</si>
  <si>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</si>
  <si>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</si>
  <si>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</si>
  <si>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</si>
  <si>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</si>
  <si>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</si>
  <si>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</si>
  <si>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</si>
  <si>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</si>
  <si>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</si>
  <si>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</si>
  <si>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</si>
  <si>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</si>
  <si>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</si>
  <si>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</si>
  <si>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</si>
  <si>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</si>
  <si>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</si>
  <si>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</si>
  <si>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</si>
  <si>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</si>
  <si>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</si>
  <si>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</si>
  <si>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</si>
  <si>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</si>
  <si>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</si>
  <si>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</si>
  <si>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</si>
  <si>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</si>
  <si>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</si>
  <si>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</si>
  <si>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</si>
  <si>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</si>
  <si>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</si>
  <si>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</si>
  <si>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</si>
  <si>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</si>
  <si>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</si>
  <si>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</si>
  <si>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</si>
  <si>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</si>
  <si>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</si>
  <si>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</si>
  <si>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</si>
  <si>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</si>
  <si>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</si>
  <si>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</si>
  <si>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</si>
  <si>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</si>
  <si>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</si>
  <si>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</si>
  <si>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</si>
  <si>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</si>
  <si>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</si>
  <si>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</si>
  <si>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</si>
  <si>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</si>
  <si>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</si>
  <si>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</si>
  <si>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</si>
  <si>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</si>
  <si>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</si>
  <si>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</si>
  <si>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</si>
  <si>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</si>
  <si>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</si>
  <si>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</si>
  <si>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</si>
  <si>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</si>
  <si>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</si>
  <si>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</si>
  <si>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</si>
  <si>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</si>
  <si>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</si>
  <si>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</si>
  <si>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</si>
  <si>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</si>
  <si>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</si>
  <si>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</si>
  <si>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</si>
  <si>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</si>
  <si>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</si>
  <si>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</si>
  <si>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</si>
  <si>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</si>
  <si>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</si>
  <si>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</si>
  <si>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</si>
  <si>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</si>
  <si>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</si>
  <si>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</si>
  <si>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</si>
  <si>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</si>
  <si>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</si>
  <si>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</si>
  <si>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</si>
  <si>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</si>
  <si>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</si>
  <si>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</si>
  <si>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</si>
  <si>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</si>
  <si>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</si>
  <si>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</si>
  <si>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</si>
  <si>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</si>
  <si>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</si>
  <si>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</si>
  <si>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</si>
  <si>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</si>
  <si>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</si>
  <si>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</si>
  <si>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</si>
  <si>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</si>
  <si>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</si>
  <si>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</si>
  <si>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</si>
  <si>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</si>
  <si>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</si>
  <si>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</si>
  <si>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</si>
  <si>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</si>
  <si>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</si>
  <si>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</si>
  <si>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</si>
  <si>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</si>
  <si>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</si>
  <si>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</si>
  <si>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</si>
  <si>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</si>
  <si>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</si>
  <si>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</si>
  <si>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</si>
  <si>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</si>
  <si>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</si>
  <si>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</si>
  <si>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</si>
  <si>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</si>
  <si>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</si>
  <si>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</si>
  <si>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</si>
  <si>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</si>
  <si>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</si>
  <si>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</si>
  <si>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</si>
  <si>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</si>
  <si>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</si>
  <si>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</si>
  <si>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</si>
  <si>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</si>
  <si>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</si>
  <si>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</si>
  <si>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</si>
  <si>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</si>
  <si>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</si>
  <si>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</si>
  <si>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</si>
  <si>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</si>
  <si>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</si>
  <si>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</si>
  <si>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</si>
  <si>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</si>
  <si>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</si>
  <si>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</si>
  <si>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</si>
  <si>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</si>
  <si>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</si>
  <si>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</si>
  <si>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</si>
  <si>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</si>
  <si>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</si>
  <si>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</si>
  <si>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</si>
  <si>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</si>
  <si>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</si>
  <si>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</si>
  <si>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</si>
  <si>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</si>
  <si>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</si>
  <si>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</si>
  <si>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</si>
  <si>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</si>
  <si>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</si>
  <si>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</si>
  <si>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</si>
  <si>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</si>
  <si>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</si>
  <si>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</si>
  <si>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</si>
  <si>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</si>
  <si>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</si>
  <si>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</si>
  <si>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</si>
  <si>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</si>
  <si>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</si>
  <si>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</si>
  <si>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</si>
  <si>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</si>
  <si>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</si>
  <si>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</si>
  <si>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</si>
  <si>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</si>
  <si>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</si>
  <si>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</si>
  <si>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</si>
  <si>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</si>
  <si>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</si>
  <si>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</si>
  <si>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</si>
  <si>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</si>
  <si>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</si>
  <si>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</si>
  <si>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</si>
  <si>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</si>
  <si>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</si>
  <si>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</si>
  <si>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</si>
  <si>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</si>
  <si>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</si>
  <si>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</si>
  <si>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</si>
  <si>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</si>
  <si>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</si>
  <si>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</si>
  <si>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</si>
  <si>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</si>
  <si>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</si>
  <si>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</si>
  <si>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</si>
  <si>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</si>
  <si>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</si>
  <si>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</si>
  <si>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</si>
  <si>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</si>
  <si>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</si>
  <si>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</si>
  <si>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</si>
  <si>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</si>
  <si>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</si>
  <si>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</si>
  <si>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</si>
  <si>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</si>
  <si>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</si>
  <si>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</si>
  <si>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</si>
  <si>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</si>
  <si>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</si>
  <si>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</si>
  <si>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</si>
  <si>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</si>
  <si>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</si>
  <si>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</si>
  <si>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</si>
  <si>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</si>
  <si>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</si>
  <si>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</si>
  <si>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</si>
  <si>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</si>
  <si>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</si>
  <si>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</si>
  <si>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</si>
  <si>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</si>
  <si>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</si>
  <si>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</si>
  <si>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</si>
  <si>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</si>
  <si>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</si>
  <si>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</si>
  <si>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</si>
  <si>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</si>
  <si>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</si>
  <si>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</si>
  <si>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</si>
  <si>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</si>
  <si>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</si>
  <si>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</si>
  <si>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</si>
  <si>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</si>
  <si>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</si>
  <si>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</si>
  <si>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</si>
  <si>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</si>
  <si>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</si>
  <si>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</si>
  <si>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</si>
  <si>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</si>
  <si>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</si>
  <si>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</si>
  <si>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</si>
  <si>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</si>
  <si>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</si>
  <si>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</si>
  <si>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</si>
  <si>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</si>
  <si>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</si>
  <si>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</si>
  <si>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</si>
  <si>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</si>
  <si>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</si>
  <si>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</si>
  <si>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</si>
  <si>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</si>
  <si>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</si>
  <si>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</si>
  <si>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</si>
  <si>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</si>
  <si>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</si>
  <si>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</si>
  <si>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</si>
  <si>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</si>
  <si>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</si>
  <si>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</si>
  <si>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</si>
  <si>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</si>
  <si>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</si>
  <si>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</si>
  <si>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</si>
  <si>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</si>
  <si>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</si>
  <si>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</si>
  <si>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</si>
  <si>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</si>
  <si>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</si>
  <si>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</si>
  <si>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</si>
  <si>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</si>
  <si>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</si>
  <si>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</si>
  <si>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</si>
  <si>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</si>
  <si>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</si>
  <si>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</si>
  <si>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</si>
  <si>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</si>
  <si>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</si>
  <si>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</si>
  <si>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</si>
  <si>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</si>
  <si>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</si>
  <si>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</si>
  <si>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</si>
  <si>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</si>
  <si>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</si>
  <si>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</si>
  <si>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</si>
  <si>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</si>
  <si>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</si>
  <si>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</si>
  <si>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</si>
  <si>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</si>
  <si>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</si>
  <si>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</si>
  <si>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</si>
  <si>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</si>
  <si>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</si>
  <si>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</si>
  <si>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</si>
  <si>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</si>
  <si>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</si>
  <si>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</si>
  <si>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</si>
  <si>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</si>
  <si>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</si>
  <si>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</si>
  <si>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</si>
  <si>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</si>
  <si>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</si>
  <si>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</si>
  <si>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</si>
  <si>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</si>
  <si>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</si>
  <si>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</si>
  <si>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</si>
  <si>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</si>
  <si>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</si>
  <si>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</si>
  <si>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</si>
  <si>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</si>
  <si>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</si>
  <si>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</si>
  <si>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</si>
  <si>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</si>
  <si>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</si>
  <si>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</si>
  <si>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</si>
  <si>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</si>
  <si>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</si>
  <si>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</si>
  <si>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</si>
  <si>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</si>
  <si>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</si>
  <si>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</si>
  <si>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</si>
  <si>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</si>
  <si>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</si>
  <si>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</si>
  <si>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</si>
  <si>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</si>
  <si>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</si>
  <si>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</si>
  <si>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</si>
  <si>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</si>
  <si>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</si>
  <si>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</si>
  <si>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</si>
  <si>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</si>
  <si>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</si>
  <si>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</si>
  <si>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</si>
  <si>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</si>
  <si>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</si>
  <si>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</si>
  <si>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</si>
  <si>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</si>
  <si>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</si>
  <si>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</si>
  <si>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</si>
  <si>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</si>
  <si>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</si>
  <si>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</si>
  <si>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</si>
  <si>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</si>
  <si>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</si>
  <si>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</si>
  <si>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</si>
  <si>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</si>
  <si>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</si>
  <si>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</si>
  <si>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</si>
  <si>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</si>
  <si>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</si>
  <si>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</si>
  <si>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</si>
  <si>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</si>
  <si>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</si>
  <si>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</si>
  <si>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</si>
  <si>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</si>
  <si>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</si>
  <si>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</si>
  <si>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</si>
  <si>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</si>
  <si>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</si>
  <si>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</si>
  <si>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</si>
  <si>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</si>
  <si>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</si>
  <si>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</si>
  <si>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</si>
  <si>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</si>
  <si>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</si>
  <si>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</si>
  <si>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</si>
  <si>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</si>
  <si>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</si>
  <si>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</si>
  <si>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</si>
  <si>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</si>
  <si>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</si>
  <si>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</si>
  <si>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</si>
  <si>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</si>
  <si>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</si>
  <si>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</si>
  <si>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</si>
  <si>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</si>
  <si>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</si>
  <si>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</si>
  <si>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</si>
  <si>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</si>
  <si>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</si>
  <si>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</si>
  <si>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</si>
  <si>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</si>
  <si>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</si>
  <si>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</si>
  <si>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</si>
  <si>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</si>
  <si>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</si>
  <si>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</si>
  <si>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</si>
  <si>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</si>
  <si>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</si>
  <si>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</si>
  <si>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</si>
  <si>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</si>
  <si>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</si>
  <si>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</si>
  <si>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</si>
  <si>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</si>
  <si>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</si>
  <si>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</si>
  <si>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</si>
  <si>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</si>
  <si>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</si>
  <si>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</si>
  <si>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</si>
  <si>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</si>
  <si>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</si>
  <si>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</si>
  <si>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</si>
  <si>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</si>
  <si>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</si>
  <si>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</si>
  <si>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</si>
  <si>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</si>
  <si>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</si>
  <si>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</si>
  <si>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</si>
  <si>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</si>
  <si>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</si>
  <si>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</si>
  <si>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</si>
  <si>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</si>
  <si>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</si>
  <si>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</si>
  <si>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</si>
  <si>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</si>
  <si>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</si>
  <si>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</si>
  <si>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</si>
  <si>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</si>
  <si>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</si>
  <si>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</si>
  <si>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</si>
  <si>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</si>
  <si>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</si>
  <si>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</si>
  <si>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</si>
  <si>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</si>
  <si>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</si>
  <si>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</si>
  <si>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</si>
  <si>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</si>
  <si>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</si>
  <si>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</si>
  <si>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</si>
  <si>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</si>
  <si>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</si>
  <si>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</si>
  <si>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</si>
  <si>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</si>
  <si>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</si>
  <si>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</si>
  <si>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</si>
  <si>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</si>
  <si>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</si>
  <si>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</si>
  <si>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</si>
  <si>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</si>
  <si>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</si>
  <si>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</si>
  <si>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</si>
  <si>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</si>
  <si>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</si>
  <si>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</si>
  <si>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</si>
  <si>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</si>
  <si>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</si>
  <si>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</si>
  <si>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</si>
  <si>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</si>
  <si>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</si>
  <si>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</si>
  <si>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</si>
  <si>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</si>
  <si>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</si>
  <si>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</si>
  <si>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</si>
  <si>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</si>
  <si>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</si>
  <si>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</si>
  <si>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</si>
  <si>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</si>
  <si>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</si>
  <si>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</si>
  <si>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</si>
  <si>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</si>
  <si>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</si>
  <si>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</si>
  <si>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</si>
  <si>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</si>
  <si>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</si>
  <si>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</si>
  <si>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</si>
  <si>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</si>
  <si>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</si>
  <si>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</si>
  <si>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</si>
  <si>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</si>
  <si>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</si>
  <si>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</si>
  <si>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</si>
  <si>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</si>
  <si>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</si>
  <si>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</si>
  <si>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</si>
  <si>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</si>
  <si>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</si>
  <si>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</si>
  <si>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</si>
  <si>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</si>
  <si>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</si>
  <si>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</si>
  <si>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</si>
  <si>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</si>
  <si>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</si>
  <si>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</si>
  <si>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</si>
  <si>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</si>
  <si>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</si>
  <si>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</si>
  <si>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</si>
  <si>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</si>
  <si>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</si>
  <si>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</si>
  <si>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</si>
  <si>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</si>
  <si>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</si>
  <si>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</si>
  <si>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</si>
  <si>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</si>
  <si>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</si>
  <si>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</si>
  <si>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</si>
  <si>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</si>
  <si>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</si>
  <si>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</si>
  <si>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</si>
  <si>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</si>
  <si>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</si>
  <si>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</si>
  <si>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</si>
  <si>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</si>
  <si>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</si>
  <si>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04 1 01 03000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</si>
  <si>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</si>
  <si>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</si>
  <si>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</si>
  <si>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</si>
  <si>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</si>
  <si>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</si>
  <si>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</si>
  <si>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</si>
  <si>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</si>
  <si>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</si>
  <si>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</si>
  <si>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</si>
  <si>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</si>
  <si>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</si>
  <si>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</si>
  <si>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</si>
  <si>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</si>
  <si>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</si>
  <si>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</si>
  <si>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</si>
  <si>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</si>
  <si>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</si>
  <si>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</si>
  <si>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</si>
  <si>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</si>
  <si>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</si>
  <si>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</si>
  <si>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</si>
  <si>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</si>
  <si>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</si>
  <si>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</si>
  <si>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</si>
  <si>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</si>
  <si>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</si>
  <si>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</si>
  <si>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</si>
  <si>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</si>
  <si>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</si>
  <si>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</si>
  <si>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</si>
  <si>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</si>
  <si>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</si>
  <si>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</si>
  <si>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</si>
  <si>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</si>
  <si>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</si>
  <si>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</si>
  <si>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</si>
  <si>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</si>
  <si>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</si>
  <si>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</si>
  <si>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</si>
  <si>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</si>
  <si>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</si>
  <si>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</si>
  <si>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</si>
  <si>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</si>
  <si>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02 3 0 603000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</si>
  <si>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</si>
  <si>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</si>
  <si>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</si>
  <si>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</si>
  <si>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</si>
  <si>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</si>
  <si>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</si>
  <si>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</si>
  <si>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</si>
  <si>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</si>
  <si>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</si>
  <si>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</si>
  <si>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</si>
  <si>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</si>
  <si>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Национальная экономика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</si>
  <si>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</si>
  <si>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</si>
  <si>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</si>
  <si>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</si>
  <si>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</si>
  <si>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</si>
  <si>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</si>
  <si>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</si>
  <si>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</si>
  <si>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</si>
  <si>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</si>
  <si>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</si>
  <si>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</si>
  <si>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</si>
  <si>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</si>
  <si>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</si>
  <si>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</si>
  <si>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</si>
  <si>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</si>
  <si>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</si>
  <si>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</si>
  <si>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02 3 07 50140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</si>
  <si>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</si>
  <si>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</si>
  <si>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</si>
  <si>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</si>
  <si>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</si>
  <si>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</si>
  <si>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Основное мероприятие "Развитие общего образования муниципального образования "Усть-Коксинский район"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</si>
  <si>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</si>
  <si>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</si>
  <si>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</si>
  <si>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</si>
  <si>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</si>
  <si>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</si>
  <si>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</si>
  <si>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</si>
  <si>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</si>
  <si>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</si>
  <si>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</si>
  <si>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</si>
  <si>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</si>
  <si>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3 07 L0140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</si>
  <si>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</si>
  <si>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</si>
  <si>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</si>
  <si>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</si>
  <si>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</si>
  <si>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</si>
  <si>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</si>
  <si>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</si>
  <si>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</si>
  <si>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</si>
  <si>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</si>
  <si>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</si>
  <si>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</si>
  <si>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</si>
  <si>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</si>
  <si>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</si>
  <si>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</si>
  <si>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</si>
  <si>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</si>
  <si>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</si>
  <si>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</si>
  <si>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</si>
  <si>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</si>
  <si>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</si>
  <si>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</si>
  <si>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</si>
  <si>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</si>
  <si>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</si>
  <si>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</si>
  <si>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</si>
  <si>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</si>
  <si>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</si>
  <si>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</si>
  <si>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</si>
  <si>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</si>
  <si>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</si>
  <si>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Проведение капитального ремонта объектов учреждений образования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</si>
  <si>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</si>
  <si>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</si>
  <si>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</si>
  <si>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</si>
  <si>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</si>
  <si>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</si>
  <si>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</si>
  <si>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</si>
  <si>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</si>
  <si>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</si>
  <si>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</si>
  <si>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</si>
  <si>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</si>
  <si>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</si>
  <si>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</si>
  <si>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</si>
  <si>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</si>
  <si>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</si>
  <si>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</si>
  <si>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</si>
  <si>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</si>
  <si>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</si>
  <si>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</si>
  <si>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</si>
  <si>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</si>
  <si>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</si>
  <si>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</si>
  <si>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</si>
  <si>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</si>
  <si>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991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</si>
  <si>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</si>
  <si>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</si>
  <si>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</si>
  <si>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</si>
  <si>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</si>
  <si>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</si>
  <si>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</si>
  <si>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</si>
  <si>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</si>
  <si>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</si>
  <si>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</si>
  <si>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</si>
  <si>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</si>
  <si>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</si>
  <si>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</si>
  <si>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</si>
  <si>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</si>
  <si>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</si>
  <si>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</si>
  <si>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</si>
  <si>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</si>
  <si>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</si>
  <si>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</si>
  <si>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</si>
  <si>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</si>
  <si>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</si>
  <si>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</si>
  <si>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Совет депутатов муниципального образования "Усть-Коксинский район" Республики Алтай</t>
  </si>
  <si>
    <t>2020г.</t>
  </si>
  <si>
    <t>Изменения на 2020 год (+;-)</t>
  </si>
  <si>
    <t>Итого с учетом изменений на  2020 год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</si>
  <si>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</si>
  <si>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</si>
  <si>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</si>
  <si>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</si>
  <si>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</si>
  <si>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</si>
  <si>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</si>
  <si>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</si>
  <si>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</si>
  <si>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</si>
  <si>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</si>
  <si>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</si>
  <si>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</si>
  <si>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</si>
  <si>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</si>
  <si>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</si>
  <si>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</si>
  <si>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</si>
  <si>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</si>
  <si>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</si>
  <si>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</si>
  <si>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</si>
  <si>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</si>
  <si>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</si>
  <si>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</si>
  <si>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</si>
  <si>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</si>
  <si>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3 01 00Д00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</si>
  <si>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</si>
  <si>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</si>
  <si>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</si>
  <si>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</si>
  <si>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</si>
  <si>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</si>
  <si>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</si>
  <si>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</si>
  <si>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</si>
  <si>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</si>
  <si>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</si>
  <si>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</si>
  <si>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</si>
  <si>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</si>
  <si>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</si>
  <si>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</si>
  <si>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</si>
  <si>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</si>
  <si>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</si>
  <si>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</si>
  <si>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</si>
  <si>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</si>
  <si>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</si>
  <si>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</si>
  <si>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</si>
  <si>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</si>
  <si>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</si>
  <si>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</si>
  <si>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</si>
  <si>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</si>
  <si>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</si>
  <si>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</si>
  <si>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</si>
  <si>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</si>
  <si>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</si>
  <si>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</si>
  <si>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</si>
  <si>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</si>
  <si>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</si>
  <si>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</si>
  <si>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</si>
  <si>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</si>
  <si>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</si>
  <si>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</si>
  <si>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</si>
  <si>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</si>
  <si>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</si>
  <si>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</si>
  <si>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</si>
  <si>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</si>
  <si>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</si>
  <si>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</si>
  <si>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</si>
  <si>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</si>
  <si>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</si>
  <si>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</si>
  <si>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</si>
  <si>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</si>
  <si>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</si>
  <si>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</si>
  <si>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</si>
  <si>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</si>
  <si>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</si>
  <si>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</si>
  <si>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</si>
  <si>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</si>
  <si>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</si>
  <si>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</si>
  <si>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</si>
  <si>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</si>
  <si>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</si>
  <si>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</si>
  <si>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</si>
  <si>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</si>
  <si>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</si>
  <si>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</si>
  <si>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</si>
  <si>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</si>
  <si>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</si>
  <si>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</si>
  <si>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</si>
  <si>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</si>
  <si>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</si>
  <si>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</si>
  <si>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</si>
  <si>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</si>
  <si>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</si>
  <si>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</si>
  <si>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</si>
  <si>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</si>
  <si>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</si>
  <si>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</si>
  <si>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</si>
  <si>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</si>
  <si>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</si>
  <si>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</si>
  <si>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</si>
  <si>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</si>
  <si>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</si>
  <si>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</si>
  <si>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</si>
  <si>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</si>
  <si>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</si>
  <si>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</si>
  <si>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</si>
  <si>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</si>
  <si>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</si>
  <si>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</si>
  <si>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</si>
  <si>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</si>
  <si>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</si>
  <si>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</si>
  <si>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</si>
  <si>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</si>
  <si>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</si>
  <si>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</si>
  <si>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</si>
  <si>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</si>
  <si>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</si>
  <si>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</si>
  <si>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</si>
  <si>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</si>
  <si>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</si>
  <si>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</si>
  <si>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</si>
  <si>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</si>
  <si>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</si>
  <si>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</si>
  <si>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</si>
  <si>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</si>
  <si>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</si>
  <si>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</si>
  <si>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</si>
  <si>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</si>
  <si>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</si>
  <si>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</si>
  <si>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</si>
  <si>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</si>
  <si>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</si>
  <si>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</si>
  <si>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</si>
  <si>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</si>
  <si>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</si>
  <si>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</si>
  <si>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</si>
  <si>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</si>
  <si>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</si>
  <si>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</si>
  <si>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</si>
  <si>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</si>
  <si>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</si>
  <si>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</si>
  <si>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</si>
  <si>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</si>
  <si>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</si>
  <si>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</si>
  <si>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</si>
  <si>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</si>
  <si>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</si>
  <si>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</si>
  <si>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</si>
  <si>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</si>
  <si>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</si>
  <si>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</si>
  <si>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</si>
  <si>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</si>
  <si>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</si>
  <si>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</si>
  <si>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</si>
  <si>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</si>
  <si>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</si>
  <si>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</si>
  <si>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</si>
  <si>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</si>
  <si>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</si>
  <si>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</si>
  <si>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</si>
  <si>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</si>
  <si>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</si>
  <si>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</si>
  <si>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</si>
  <si>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</si>
  <si>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</si>
  <si>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</si>
  <si>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</si>
  <si>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</si>
  <si>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</si>
  <si>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</si>
  <si>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</si>
  <si>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</si>
  <si>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</si>
  <si>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</si>
  <si>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</si>
  <si>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</si>
  <si>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</si>
  <si>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</si>
  <si>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</si>
  <si>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</si>
  <si>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</si>
  <si>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</si>
  <si>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</si>
  <si>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</si>
  <si>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</si>
  <si>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</si>
  <si>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</si>
  <si>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</si>
  <si>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</si>
  <si>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</si>
  <si>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</si>
  <si>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</si>
  <si>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</si>
  <si>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</si>
  <si>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</si>
  <si>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</si>
  <si>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</si>
  <si>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</si>
  <si>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</si>
  <si>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</si>
  <si>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</si>
  <si>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</si>
  <si>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</si>
  <si>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</si>
  <si>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</si>
  <si>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</si>
  <si>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</si>
  <si>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</si>
  <si>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</si>
  <si>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</si>
  <si>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</si>
  <si>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</si>
  <si>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</si>
  <si>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</si>
  <si>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</si>
  <si>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</si>
  <si>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</si>
  <si>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</si>
  <si>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</si>
  <si>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</si>
  <si>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</si>
  <si>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</si>
  <si>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</si>
  <si>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</si>
  <si>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</si>
  <si>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</si>
  <si>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</si>
  <si>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 xml:space="preserve">Молодежная политика 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</si>
  <si>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</si>
  <si>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</si>
  <si>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</si>
  <si>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</si>
  <si>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</si>
  <si>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</si>
  <si>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</si>
  <si>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</si>
  <si>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</si>
  <si>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</si>
  <si>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</si>
  <si>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</si>
  <si>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</si>
  <si>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</si>
  <si>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</si>
  <si>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</si>
  <si>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</si>
  <si>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</si>
  <si>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</si>
  <si>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</si>
  <si>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</si>
  <si>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</si>
  <si>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</si>
  <si>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</si>
  <si>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</si>
  <si>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</si>
  <si>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</si>
  <si>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</si>
  <si>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</si>
  <si>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</si>
  <si>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</si>
  <si>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</si>
  <si>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</si>
  <si>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</si>
  <si>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</si>
  <si>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</si>
  <si>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</si>
  <si>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</si>
  <si>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</si>
  <si>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</si>
  <si>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</si>
  <si>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</si>
  <si>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</si>
  <si>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</si>
  <si>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</si>
  <si>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</si>
  <si>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</si>
  <si>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</si>
  <si>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</si>
  <si>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</si>
  <si>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</si>
  <si>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</si>
  <si>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</si>
  <si>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</si>
  <si>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</si>
  <si>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</si>
  <si>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</si>
  <si>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</si>
  <si>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 xml:space="preserve">Благоустройство 
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</si>
  <si>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</si>
  <si>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</si>
  <si>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07 2 02 01000</t>
  </si>
  <si>
    <t>Создание дополнительных мест в общеобразовательных организациях</t>
  </si>
  <si>
    <t>11 2 02 00000</t>
  </si>
  <si>
    <t>Основное мероприятие "Содействовать воспитанию у молодежи чувства патриотизма и гражданской ответственности"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</si>
  <si>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</si>
  <si>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</si>
  <si>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</si>
  <si>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</si>
  <si>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</si>
  <si>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</si>
  <si>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Расходы на обеспечение функций работников Отдела культуры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</si>
  <si>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</si>
  <si>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</si>
  <si>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</si>
  <si>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</si>
  <si>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</si>
  <si>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</si>
  <si>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</si>
  <si>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</si>
  <si>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</si>
  <si>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</si>
  <si>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</si>
  <si>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</si>
  <si>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</si>
  <si>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</si>
  <si>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</si>
  <si>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03 1 03 00И20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</si>
  <si>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</si>
  <si>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</si>
  <si>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</si>
  <si>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</si>
  <si>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</si>
  <si>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</si>
  <si>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</si>
  <si>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</si>
  <si>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2 Е1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</si>
  <si>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</si>
  <si>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</si>
  <si>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</si>
  <si>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</si>
  <si>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</si>
  <si>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</si>
  <si>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</si>
  <si>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</si>
  <si>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</si>
  <si>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</si>
  <si>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</si>
  <si>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</si>
  <si>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</si>
  <si>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</si>
  <si>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</si>
  <si>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</si>
  <si>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01 L5193</t>
  </si>
  <si>
    <t>Поддержка отрасли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</si>
  <si>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</si>
  <si>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</si>
  <si>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</si>
  <si>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</si>
  <si>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</si>
  <si>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</si>
  <si>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</si>
  <si>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</si>
  <si>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</si>
  <si>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</si>
  <si>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</si>
  <si>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</si>
  <si>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</si>
  <si>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</si>
  <si>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</si>
  <si>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</si>
  <si>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</si>
  <si>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</si>
  <si>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03 1 01 03000</t>
  </si>
  <si>
    <t>Капитальный ремонт, ремонт и содержание общественного туалета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</si>
  <si>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</si>
  <si>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</si>
  <si>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</si>
  <si>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</si>
  <si>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</si>
  <si>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</si>
  <si>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</si>
  <si>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</si>
  <si>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</si>
  <si>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</si>
  <si>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</si>
  <si>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</si>
  <si>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</si>
  <si>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</si>
  <si>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</si>
  <si>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</si>
  <si>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09 S7600</t>
  </si>
  <si>
    <t>07 3 10 00000</t>
  </si>
  <si>
    <t>07 3 10 01000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</si>
  <si>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</si>
  <si>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</si>
  <si>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</si>
  <si>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</si>
  <si>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</si>
  <si>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"Усть-Коксинский район" РА на 2020 год</t>
  </si>
  <si>
    <t>и плановый период 2021 и 2022 годов"</t>
  </si>
  <si>
    <t>образования "Усть-Коксинский район" РА на 2020 год</t>
  </si>
  <si>
    <t xml:space="preserve">  и плановый период 2021 и 2022 годов"</t>
  </si>
  <si>
    <t>2022г.</t>
  </si>
  <si>
    <t>Изменения на 2022 год (+;-)</t>
  </si>
  <si>
    <t>Итого с учетом изменений на  2022 год</t>
  </si>
  <si>
    <t xml:space="preserve">     "Усть-Коксинский район" РА на 2020 год и                                                                                </t>
  </si>
  <si>
    <t xml:space="preserve">  плановый период 2021 и 2022 годов"</t>
  </si>
  <si>
    <t>образования "Усть-Коксинскийрайон" РА на 2020 год</t>
  </si>
  <si>
    <t xml:space="preserve">                                                                                   и плановый период 2021 и 2022 годов"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</si>
  <si>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</si>
  <si>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</si>
  <si>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</si>
  <si>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</si>
  <si>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</si>
  <si>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</si>
  <si>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</si>
  <si>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2020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</si>
  <si>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</si>
  <si>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Приложение 14</t>
  </si>
  <si>
    <t>Приложение 15</t>
  </si>
  <si>
    <t>11 2 01 00000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</si>
  <si>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</si>
  <si>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</si>
  <si>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11 2 02 L2991</t>
  </si>
  <si>
    <t>Основное мероприятие "Обеспечение выполнения требований охраны труда в муниципальных учреждениях"</t>
  </si>
  <si>
    <t>10 1 03 00000</t>
  </si>
  <si>
    <t>Подготовка проектной документации в целях строительства</t>
  </si>
  <si>
    <t>07 2 02 03000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</si>
  <si>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</si>
  <si>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Организация и проведение мероприятий к Дню Победы в Великой Отечественной войне 1941-1945 годов</t>
  </si>
  <si>
    <t>11 2 02 07500</t>
  </si>
  <si>
    <t>08 1 01 07500</t>
  </si>
  <si>
    <t>Приложение 10</t>
  </si>
  <si>
    <t>Приложение 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</si>
</sst>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60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43" fontId="3" fillId="33" borderId="10" xfId="6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10" fillId="0" borderId="10" xfId="60" applyFont="1" applyFill="1" applyBorder="1" applyAlignment="1">
      <alignment horizontal="center" vertical="center"/>
    </xf>
    <xf numFmtId="43" fontId="8" fillId="34" borderId="10" xfId="60" applyFont="1" applyFill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43" fontId="8" fillId="35" borderId="10" xfId="60" applyFont="1" applyFill="1" applyBorder="1" applyAlignment="1">
      <alignment horizontal="center" vertical="center"/>
    </xf>
    <xf numFmtId="43" fontId="2" fillId="34" borderId="10" xfId="60" applyFont="1" applyFill="1" applyBorder="1" applyAlignment="1">
      <alignment horizontal="center" vertical="center" wrapText="1"/>
    </xf>
    <xf numFmtId="43" fontId="8" fillId="36" borderId="10" xfId="60" applyFont="1" applyFill="1" applyBorder="1" applyAlignment="1">
      <alignment horizontal="center" vertical="center"/>
    </xf>
    <xf numFmtId="43" fontId="8" fillId="37" borderId="10" xfId="60" applyFont="1" applyFill="1" applyBorder="1" applyAlignment="1">
      <alignment horizontal="center" vertical="center"/>
    </xf>
    <xf numFmtId="43" fontId="10" fillId="0" borderId="0" xfId="60" applyFont="1" applyAlignment="1">
      <alignment horizontal="center" vertical="center"/>
    </xf>
    <xf numFmtId="43" fontId="10" fillId="0" borderId="0" xfId="60" applyFont="1" applyFill="1" applyAlignment="1">
      <alignment horizontal="center" vertical="center"/>
    </xf>
    <xf numFmtId="43" fontId="10" fillId="0" borderId="0" xfId="60" applyFont="1" applyBorder="1" applyAlignment="1">
      <alignment horizontal="center" vertical="center"/>
    </xf>
    <xf numFmtId="43" fontId="10" fillId="0" borderId="0" xfId="6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60" applyNumberFormat="1" applyFont="1" applyFill="1" applyBorder="1" applyAlignment="1">
      <alignment horizontal="center" vertical="center" wrapText="1"/>
    </xf>
    <xf numFmtId="4" fontId="2" fillId="0" borderId="0" xfId="60" applyNumberFormat="1" applyFont="1" applyFill="1" applyBorder="1" applyAlignment="1">
      <alignment horizontal="center" vertical="center" wrapText="1"/>
    </xf>
    <xf numFmtId="4" fontId="10" fillId="0" borderId="0" xfId="60" applyNumberFormat="1" applyFont="1" applyFill="1" applyBorder="1" applyAlignment="1">
      <alignment horizontal="center" vertical="center"/>
    </xf>
    <xf numFmtId="4" fontId="8" fillId="0" borderId="0" xfId="60" applyNumberFormat="1" applyFont="1" applyFill="1" applyBorder="1" applyAlignment="1">
      <alignment horizontal="center" vertical="center"/>
    </xf>
    <xf numFmtId="4" fontId="10" fillId="35" borderId="10" xfId="60" applyNumberFormat="1" applyFont="1" applyFill="1" applyBorder="1" applyAlignment="1">
      <alignment horizontal="center" vertical="center"/>
    </xf>
    <xf numFmtId="4" fontId="8" fillId="35" borderId="10" xfId="60" applyNumberFormat="1" applyFont="1" applyFill="1" applyBorder="1" applyAlignment="1">
      <alignment horizontal="center" vertical="center"/>
    </xf>
    <xf numFmtId="43" fontId="10" fillId="35" borderId="0" xfId="60" applyFont="1" applyFill="1" applyAlignment="1">
      <alignment horizontal="center" vertical="center"/>
    </xf>
    <xf numFmtId="43" fontId="10" fillId="35" borderId="0" xfId="6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6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6" fillId="38" borderId="10" xfId="0" applyNumberFormat="1" applyFont="1" applyFill="1" applyBorder="1" applyAlignment="1">
      <alignment horizontal="left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center" vertical="center" wrapText="1"/>
    </xf>
    <xf numFmtId="4" fontId="19" fillId="38" borderId="10" xfId="60" applyNumberFormat="1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20" fillId="38" borderId="10" xfId="0" applyNumberFormat="1" applyFont="1" applyFill="1" applyBorder="1" applyAlignment="1">
      <alignment horizontal="center" vertical="center" wrapText="1"/>
    </xf>
    <xf numFmtId="4" fontId="21" fillId="38" borderId="1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49" fontId="22" fillId="38" borderId="10" xfId="0" applyNumberFormat="1" applyFont="1" applyFill="1" applyBorder="1" applyAlignment="1">
      <alignment horizontal="left" vertical="center" wrapText="1"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60" applyNumberFormat="1" applyFont="1" applyFill="1" applyBorder="1" applyAlignment="1">
      <alignment horizontal="center" vertical="center" wrapText="1"/>
    </xf>
    <xf numFmtId="4" fontId="20" fillId="38" borderId="0" xfId="60" applyNumberFormat="1" applyFont="1" applyFill="1" applyBorder="1" applyAlignment="1">
      <alignment horizontal="center" vertical="center" wrapText="1"/>
    </xf>
    <xf numFmtId="4" fontId="21" fillId="38" borderId="0" xfId="60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3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3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9" fillId="38" borderId="0" xfId="60" applyNumberFormat="1" applyFont="1" applyFill="1" applyBorder="1" applyAlignment="1">
      <alignment horizontal="center" vertical="center"/>
    </xf>
    <xf numFmtId="4" fontId="8" fillId="38" borderId="0" xfId="60" applyNumberFormat="1" applyFont="1" applyFill="1" applyBorder="1" applyAlignment="1">
      <alignment horizontal="center" vertical="center"/>
    </xf>
    <xf numFmtId="49" fontId="23" fillId="39" borderId="10" xfId="0" applyNumberFormat="1" applyFont="1" applyFill="1" applyBorder="1" applyAlignment="1">
      <alignment horizontal="left" vertical="center" wrapText="1"/>
    </xf>
    <xf numFmtId="4" fontId="12" fillId="38" borderId="10" xfId="60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9" fillId="40" borderId="10" xfId="60" applyNumberFormat="1" applyFont="1" applyFill="1" applyBorder="1" applyAlignment="1">
      <alignment horizontal="center" vertical="center"/>
    </xf>
    <xf numFmtId="4" fontId="9" fillId="40" borderId="10" xfId="60" applyNumberFormat="1" applyFont="1" applyFill="1" applyBorder="1" applyAlignment="1">
      <alignment horizontal="center" vertical="center"/>
    </xf>
    <xf numFmtId="4" fontId="21" fillId="40" borderId="10" xfId="60" applyNumberFormat="1" applyFont="1" applyFill="1" applyBorder="1" applyAlignment="1">
      <alignment horizontal="center" vertical="center"/>
    </xf>
    <xf numFmtId="4" fontId="8" fillId="40" borderId="10" xfId="6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3" fillId="38" borderId="10" xfId="0" applyNumberFormat="1" applyFont="1" applyFill="1" applyBorder="1" applyAlignment="1">
      <alignment horizontal="center" vertical="center" wrapText="1"/>
    </xf>
    <xf numFmtId="4" fontId="9" fillId="38" borderId="10" xfId="60" applyNumberFormat="1" applyFont="1" applyFill="1" applyBorder="1" applyAlignment="1">
      <alignment horizontal="center" vertical="center"/>
    </xf>
    <xf numFmtId="4" fontId="9" fillId="38" borderId="0" xfId="60" applyNumberFormat="1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19" fillId="38" borderId="0" xfId="0" applyFont="1" applyFill="1" applyAlignment="1">
      <alignment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6" fillId="38" borderId="10" xfId="0" applyNumberFormat="1" applyFont="1" applyFill="1" applyBorder="1" applyAlignment="1">
      <alignment horizontal="center" vertical="center" wrapText="1"/>
    </xf>
    <xf numFmtId="49" fontId="16" fillId="38" borderId="0" xfId="0" applyNumberFormat="1" applyFont="1" applyFill="1" applyBorder="1" applyAlignment="1">
      <alignment horizontal="center" vertical="center" wrapText="1"/>
    </xf>
    <xf numFmtId="49" fontId="25" fillId="38" borderId="10" xfId="0" applyNumberFormat="1" applyFont="1" applyFill="1" applyBorder="1" applyAlignment="1">
      <alignment horizontal="left" vertical="center" wrapText="1"/>
    </xf>
    <xf numFmtId="172" fontId="25" fillId="38" borderId="10" xfId="0" applyNumberFormat="1" applyFont="1" applyFill="1" applyBorder="1" applyAlignment="1">
      <alignment horizontal="left" vertical="center" wrapText="1"/>
    </xf>
    <xf numFmtId="4" fontId="21" fillId="3" borderId="10" xfId="6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0" fontId="12" fillId="38" borderId="0" xfId="0" applyFont="1" applyFill="1" applyAlignment="1">
      <alignment horizontal="right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right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0" fontId="11" fillId="38" borderId="0" xfId="0" applyFont="1" applyFill="1" applyAlignment="1">
      <alignment horizontal="right"/>
    </xf>
    <xf numFmtId="0" fontId="28" fillId="38" borderId="0" xfId="0" applyFont="1" applyFill="1" applyBorder="1" applyAlignment="1">
      <alignment horizontal="center" vertical="center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 wrapText="1"/>
    </xf>
    <xf numFmtId="0" fontId="29" fillId="38" borderId="0" xfId="0" applyFont="1" applyFill="1" applyBorder="1" applyAlignment="1">
      <alignment horizontal="center" vertical="center" wrapText="1"/>
    </xf>
    <xf numFmtId="0" fontId="12" fillId="38" borderId="0" xfId="0" applyFont="1" applyFill="1" applyAlignment="1">
      <alignment horizontal="right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41" t="s">
        <v>358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">
      <c r="A2" s="141" t="s">
        <v>359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">
      <c r="A3" s="141" t="s">
        <v>270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5" customHeight="1">
      <c r="A4" s="144" t="s">
        <v>360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23.25" customHeight="1">
      <c r="A5" s="145" t="s">
        <v>55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27" customHeight="1">
      <c r="A6" s="146" t="s">
        <v>387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47" t="s">
        <v>54</v>
      </c>
      <c r="B787" s="147"/>
      <c r="C787" s="147"/>
      <c r="D787" s="147"/>
      <c r="E787" s="147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48"/>
      <c r="B788" s="148"/>
      <c r="C788" s="148"/>
      <c r="D788" s="148"/>
      <c r="E788" s="148"/>
      <c r="M788" s="10"/>
    </row>
    <row r="789" spans="1:26" s="6" customFormat="1" ht="18.75" customHeight="1">
      <c r="A789" s="143"/>
      <c r="B789" s="143"/>
      <c r="C789" s="143"/>
      <c r="D789" s="143"/>
      <c r="E789" s="143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2"/>
      <c r="B790" s="142"/>
      <c r="C790" s="142"/>
      <c r="D790" s="142"/>
      <c r="E790" s="142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3"/>
      <c r="B791" s="143"/>
      <c r="C791" s="143"/>
      <c r="D791" s="143"/>
      <c r="E791" s="143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2"/>
      <c r="B792" s="142"/>
      <c r="C792" s="142"/>
      <c r="D792" s="142"/>
      <c r="E792" s="142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39"/>
      <c r="B793" s="139"/>
      <c r="C793" s="138"/>
      <c r="D793" s="138"/>
      <c r="E793" s="138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0"/>
      <c r="B794" s="140"/>
      <c r="C794" s="138"/>
      <c r="D794" s="138"/>
      <c r="E794" s="138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38"/>
      <c r="B795" s="138"/>
      <c r="C795" s="138"/>
      <c r="D795" s="138"/>
      <c r="E795" s="138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  <mergeCell ref="A795:E795"/>
    <mergeCell ref="A793:B793"/>
    <mergeCell ref="C793:E793"/>
    <mergeCell ref="A794:B794"/>
    <mergeCell ref="C794:E794"/>
    <mergeCell ref="A2:L2"/>
    <mergeCell ref="A792:E792"/>
    <mergeCell ref="A791:E791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2"/>
  <sheetViews>
    <sheetView tabSelected="1" view="pageBreakPreview" zoomScale="120" zoomScaleSheetLayoutView="120" zoomScalePageLayoutView="0" workbookViewId="0" topLeftCell="A660">
      <selection activeCell="H608" sqref="H608"/>
    </sheetView>
  </sheetViews>
  <sheetFormatPr defaultColWidth="9.00390625" defaultRowHeight="12.75"/>
  <cols>
    <col min="1" max="1" width="3.125" style="73" customWidth="1"/>
    <col min="2" max="2" width="42.75390625" style="73" customWidth="1"/>
    <col min="3" max="3" width="7.75390625" style="73" customWidth="1"/>
    <col min="4" max="4" width="6.625" style="73" customWidth="1"/>
    <col min="5" max="5" width="12.25390625" style="73" customWidth="1"/>
    <col min="6" max="6" width="6.25390625" style="73" customWidth="1"/>
    <col min="7" max="7" width="15.375" style="73" hidden="1" customWidth="1"/>
    <col min="8" max="8" width="15.375" style="73" customWidth="1"/>
    <col min="9" max="9" width="16.125" style="73" customWidth="1"/>
    <col min="10" max="11" width="12.75390625" style="73" customWidth="1"/>
    <col min="12" max="16384" width="9.125" style="73" customWidth="1"/>
  </cols>
  <sheetData>
    <row r="1" spans="3:10" ht="15">
      <c r="C1" s="137"/>
      <c r="D1" s="137"/>
      <c r="E1" s="149" t="s">
        <v>1606</v>
      </c>
      <c r="F1" s="149"/>
      <c r="G1" s="149"/>
      <c r="H1" s="149"/>
      <c r="I1" s="149"/>
      <c r="J1" s="134"/>
    </row>
    <row r="2" spans="3:10" ht="15">
      <c r="C2" s="137"/>
      <c r="D2" s="137"/>
      <c r="E2" s="149" t="s">
        <v>1507</v>
      </c>
      <c r="F2" s="149"/>
      <c r="G2" s="149"/>
      <c r="H2" s="149"/>
      <c r="I2" s="149"/>
      <c r="J2" s="134"/>
    </row>
    <row r="3" spans="3:10" ht="15">
      <c r="C3" s="137"/>
      <c r="D3" s="137"/>
      <c r="E3" s="149" t="s">
        <v>1006</v>
      </c>
      <c r="F3" s="149"/>
      <c r="G3" s="149"/>
      <c r="H3" s="149"/>
      <c r="I3" s="149"/>
      <c r="J3" s="134"/>
    </row>
    <row r="4" spans="3:10" ht="15">
      <c r="C4" s="137"/>
      <c r="D4" s="137"/>
      <c r="E4" s="155" t="s">
        <v>1579</v>
      </c>
      <c r="F4" s="155"/>
      <c r="G4" s="155"/>
      <c r="H4" s="155"/>
      <c r="I4" s="155"/>
      <c r="J4" s="135"/>
    </row>
    <row r="5" spans="3:10" ht="15">
      <c r="C5" s="137"/>
      <c r="D5" s="137"/>
      <c r="E5" s="155" t="s">
        <v>1580</v>
      </c>
      <c r="F5" s="155"/>
      <c r="G5" s="155"/>
      <c r="H5" s="155"/>
      <c r="I5" s="155"/>
      <c r="J5" s="135"/>
    </row>
    <row r="6" spans="1:10" ht="15">
      <c r="A6" s="134"/>
      <c r="B6" s="134"/>
      <c r="C6" s="137"/>
      <c r="D6" s="149" t="s">
        <v>1592</v>
      </c>
      <c r="E6" s="149"/>
      <c r="F6" s="149"/>
      <c r="G6" s="149"/>
      <c r="H6" s="149"/>
      <c r="I6" s="149"/>
      <c r="J6" s="134"/>
    </row>
    <row r="7" spans="1:10" ht="15">
      <c r="A7" s="134"/>
      <c r="B7" s="134"/>
      <c r="C7" s="149" t="s">
        <v>1144</v>
      </c>
      <c r="D7" s="149"/>
      <c r="E7" s="149"/>
      <c r="F7" s="149"/>
      <c r="G7" s="149"/>
      <c r="H7" s="149"/>
      <c r="I7" s="149"/>
      <c r="J7" s="134"/>
    </row>
    <row r="8" spans="1:10" ht="15">
      <c r="A8" s="134"/>
      <c r="B8" s="134"/>
      <c r="C8" s="134"/>
      <c r="D8" s="149" t="s">
        <v>1581</v>
      </c>
      <c r="E8" s="149"/>
      <c r="F8" s="149"/>
      <c r="G8" s="149"/>
      <c r="H8" s="149"/>
      <c r="I8" s="149"/>
      <c r="J8" s="134"/>
    </row>
    <row r="9" spans="1:10" ht="15">
      <c r="A9" s="134"/>
      <c r="B9" s="151" t="s">
        <v>1582</v>
      </c>
      <c r="C9" s="151"/>
      <c r="D9" s="151"/>
      <c r="E9" s="151"/>
      <c r="F9" s="151"/>
      <c r="G9" s="151"/>
      <c r="H9" s="151"/>
      <c r="I9" s="151"/>
      <c r="J9" s="136"/>
    </row>
    <row r="10" spans="2:9" ht="14.25">
      <c r="B10" s="150" t="s">
        <v>1590</v>
      </c>
      <c r="C10" s="150"/>
      <c r="D10" s="150"/>
      <c r="E10" s="150"/>
      <c r="F10" s="150"/>
      <c r="G10" s="150"/>
      <c r="H10" s="150"/>
      <c r="I10" s="150"/>
    </row>
    <row r="11" spans="2:10" ht="31.5">
      <c r="B11" s="129" t="s">
        <v>631</v>
      </c>
      <c r="C11" s="129" t="s">
        <v>633</v>
      </c>
      <c r="D11" s="129" t="s">
        <v>634</v>
      </c>
      <c r="E11" s="129" t="s">
        <v>635</v>
      </c>
      <c r="F11" s="129" t="s">
        <v>636</v>
      </c>
      <c r="G11" s="129" t="s">
        <v>1136</v>
      </c>
      <c r="H11" s="129" t="s">
        <v>1137</v>
      </c>
      <c r="I11" s="129" t="s">
        <v>1138</v>
      </c>
      <c r="J11" s="130"/>
    </row>
    <row r="12" spans="2:10" ht="12.75">
      <c r="B12" s="75" t="s">
        <v>401</v>
      </c>
      <c r="C12" s="75" t="s">
        <v>402</v>
      </c>
      <c r="D12" s="75" t="s">
        <v>403</v>
      </c>
      <c r="E12" s="75" t="s">
        <v>404</v>
      </c>
      <c r="F12" s="75" t="s">
        <v>405</v>
      </c>
      <c r="G12" s="75"/>
      <c r="H12" s="75" t="s">
        <v>406</v>
      </c>
      <c r="I12" s="75" t="s">
        <v>56</v>
      </c>
      <c r="J12" s="97"/>
    </row>
    <row r="13" spans="2:10" ht="12.75">
      <c r="B13" s="92" t="s">
        <v>952</v>
      </c>
      <c r="C13" s="80" t="s">
        <v>638</v>
      </c>
      <c r="D13" s="81"/>
      <c r="E13" s="81"/>
      <c r="F13" s="80"/>
      <c r="G13" s="82">
        <f>G33+G55+G79+G83+G87+G59+G14+G21</f>
        <v>63638482.6</v>
      </c>
      <c r="H13" s="82">
        <f>H33+H55+H79+H83+H87+H59+H14+H21</f>
        <v>1623273.55</v>
      </c>
      <c r="I13" s="82">
        <f>G13+H13</f>
        <v>65261756.15</v>
      </c>
      <c r="J13" s="89"/>
    </row>
    <row r="14" spans="2:9" ht="30" customHeight="1">
      <c r="B14" s="92" t="s">
        <v>410</v>
      </c>
      <c r="C14" s="80" t="s">
        <v>638</v>
      </c>
      <c r="D14" s="81" t="s">
        <v>639</v>
      </c>
      <c r="E14" s="81"/>
      <c r="F14" s="80"/>
      <c r="G14" s="82">
        <f aca="true" t="shared" si="0" ref="G14:H17">G15</f>
        <v>1450228</v>
      </c>
      <c r="H14" s="82">
        <f t="shared" si="0"/>
        <v>0</v>
      </c>
      <c r="I14" s="82">
        <f aca="true" t="shared" si="1" ref="I14:I77">G14+H14</f>
        <v>1450228</v>
      </c>
    </row>
    <row r="15" spans="2:9" ht="12.75">
      <c r="B15" s="92" t="s">
        <v>809</v>
      </c>
      <c r="C15" s="80" t="s">
        <v>638</v>
      </c>
      <c r="D15" s="81" t="s">
        <v>639</v>
      </c>
      <c r="E15" s="81" t="s">
        <v>785</v>
      </c>
      <c r="F15" s="80"/>
      <c r="G15" s="82">
        <f t="shared" si="0"/>
        <v>1450228</v>
      </c>
      <c r="H15" s="82">
        <f t="shared" si="0"/>
        <v>0</v>
      </c>
      <c r="I15" s="82">
        <f t="shared" si="1"/>
        <v>1450228</v>
      </c>
    </row>
    <row r="16" spans="2:9" ht="24">
      <c r="B16" s="92" t="s">
        <v>810</v>
      </c>
      <c r="C16" s="80" t="s">
        <v>638</v>
      </c>
      <c r="D16" s="81" t="s">
        <v>639</v>
      </c>
      <c r="E16" s="81" t="s">
        <v>784</v>
      </c>
      <c r="F16" s="80"/>
      <c r="G16" s="82">
        <f>G17+G19</f>
        <v>1450228</v>
      </c>
      <c r="H16" s="82">
        <f>H17+H19</f>
        <v>0</v>
      </c>
      <c r="I16" s="82">
        <f t="shared" si="1"/>
        <v>1450228</v>
      </c>
    </row>
    <row r="17" spans="2:9" ht="24" hidden="1">
      <c r="B17" s="92" t="s">
        <v>621</v>
      </c>
      <c r="C17" s="80" t="s">
        <v>638</v>
      </c>
      <c r="D17" s="81" t="s">
        <v>639</v>
      </c>
      <c r="E17" s="81" t="s">
        <v>659</v>
      </c>
      <c r="F17" s="80"/>
      <c r="G17" s="82">
        <f t="shared" si="0"/>
        <v>0</v>
      </c>
      <c r="H17" s="82">
        <f t="shared" si="0"/>
        <v>0</v>
      </c>
      <c r="I17" s="82">
        <f t="shared" si="1"/>
        <v>0</v>
      </c>
    </row>
    <row r="18" spans="2:9" ht="60" hidden="1">
      <c r="B18" s="92" t="s">
        <v>767</v>
      </c>
      <c r="C18" s="80" t="s">
        <v>638</v>
      </c>
      <c r="D18" s="81" t="s">
        <v>639</v>
      </c>
      <c r="E18" s="81" t="s">
        <v>659</v>
      </c>
      <c r="F18" s="80" t="s">
        <v>735</v>
      </c>
      <c r="G18" s="82">
        <v>0</v>
      </c>
      <c r="H18" s="82"/>
      <c r="I18" s="82">
        <f t="shared" si="1"/>
        <v>0</v>
      </c>
    </row>
    <row r="19" spans="2:9" ht="24">
      <c r="B19" s="92" t="s">
        <v>621</v>
      </c>
      <c r="C19" s="80" t="s">
        <v>638</v>
      </c>
      <c r="D19" s="81" t="s">
        <v>639</v>
      </c>
      <c r="E19" s="81" t="s">
        <v>1355</v>
      </c>
      <c r="F19" s="80"/>
      <c r="G19" s="82">
        <f>G20</f>
        <v>1450228</v>
      </c>
      <c r="H19" s="82">
        <f>H20</f>
        <v>0</v>
      </c>
      <c r="I19" s="82">
        <f t="shared" si="1"/>
        <v>1450228</v>
      </c>
    </row>
    <row r="20" spans="2:9" ht="60">
      <c r="B20" s="92" t="s">
        <v>767</v>
      </c>
      <c r="C20" s="80" t="s">
        <v>638</v>
      </c>
      <c r="D20" s="81" t="s">
        <v>639</v>
      </c>
      <c r="E20" s="81" t="s">
        <v>1355</v>
      </c>
      <c r="F20" s="80" t="s">
        <v>735</v>
      </c>
      <c r="G20" s="82">
        <f>1477660-27432</f>
        <v>1450228</v>
      </c>
      <c r="H20" s="82">
        <v>0</v>
      </c>
      <c r="I20" s="82">
        <f t="shared" si="1"/>
        <v>1450228</v>
      </c>
    </row>
    <row r="21" spans="2:9" ht="48">
      <c r="B21" s="92" t="s">
        <v>416</v>
      </c>
      <c r="C21" s="80" t="s">
        <v>638</v>
      </c>
      <c r="D21" s="81" t="s">
        <v>640</v>
      </c>
      <c r="E21" s="81"/>
      <c r="F21" s="80"/>
      <c r="G21" s="82">
        <f>G22</f>
        <v>1488042</v>
      </c>
      <c r="H21" s="82">
        <f>H22</f>
        <v>0</v>
      </c>
      <c r="I21" s="82">
        <f t="shared" si="1"/>
        <v>1488042</v>
      </c>
    </row>
    <row r="22" spans="2:9" ht="12.75">
      <c r="B22" s="92" t="s">
        <v>809</v>
      </c>
      <c r="C22" s="80" t="s">
        <v>638</v>
      </c>
      <c r="D22" s="81" t="s">
        <v>640</v>
      </c>
      <c r="E22" s="81" t="s">
        <v>785</v>
      </c>
      <c r="F22" s="80"/>
      <c r="G22" s="82">
        <f>G23</f>
        <v>1488042</v>
      </c>
      <c r="H22" s="82">
        <f>H23</f>
        <v>0</v>
      </c>
      <c r="I22" s="82">
        <f t="shared" si="1"/>
        <v>1488042</v>
      </c>
    </row>
    <row r="23" spans="2:9" ht="24">
      <c r="B23" s="92" t="s">
        <v>1072</v>
      </c>
      <c r="C23" s="80" t="s">
        <v>638</v>
      </c>
      <c r="D23" s="81" t="s">
        <v>640</v>
      </c>
      <c r="E23" s="81" t="s">
        <v>786</v>
      </c>
      <c r="F23" s="80"/>
      <c r="G23" s="82">
        <f>G24+G31</f>
        <v>1488042</v>
      </c>
      <c r="H23" s="82">
        <f>H24+H31</f>
        <v>0</v>
      </c>
      <c r="I23" s="82">
        <f t="shared" si="1"/>
        <v>1488042</v>
      </c>
    </row>
    <row r="24" spans="2:9" ht="24">
      <c r="B24" s="92" t="s">
        <v>812</v>
      </c>
      <c r="C24" s="80" t="s">
        <v>638</v>
      </c>
      <c r="D24" s="81" t="s">
        <v>640</v>
      </c>
      <c r="E24" s="81" t="s">
        <v>1356</v>
      </c>
      <c r="F24" s="80"/>
      <c r="G24" s="82">
        <f>G25+G27</f>
        <v>1260042</v>
      </c>
      <c r="H24" s="82">
        <f>H25+H27</f>
        <v>0</v>
      </c>
      <c r="I24" s="82">
        <f t="shared" si="1"/>
        <v>1260042</v>
      </c>
    </row>
    <row r="25" spans="2:9" ht="24">
      <c r="B25" s="92" t="s">
        <v>1131</v>
      </c>
      <c r="C25" s="80" t="s">
        <v>638</v>
      </c>
      <c r="D25" s="81" t="s">
        <v>640</v>
      </c>
      <c r="E25" s="81" t="s">
        <v>1359</v>
      </c>
      <c r="F25" s="80"/>
      <c r="G25" s="82">
        <f>G26</f>
        <v>571590</v>
      </c>
      <c r="H25" s="82">
        <f>H26</f>
        <v>0</v>
      </c>
      <c r="I25" s="82">
        <f t="shared" si="1"/>
        <v>571590</v>
      </c>
    </row>
    <row r="26" spans="2:9" ht="60">
      <c r="B26" s="92" t="s">
        <v>767</v>
      </c>
      <c r="C26" s="80" t="s">
        <v>638</v>
      </c>
      <c r="D26" s="81" t="s">
        <v>640</v>
      </c>
      <c r="E26" s="81" t="s">
        <v>1359</v>
      </c>
      <c r="F26" s="80" t="s">
        <v>735</v>
      </c>
      <c r="G26" s="82">
        <v>571590</v>
      </c>
      <c r="H26" s="82">
        <v>0</v>
      </c>
      <c r="I26" s="82">
        <f t="shared" si="1"/>
        <v>571590</v>
      </c>
    </row>
    <row r="27" spans="2:9" ht="24">
      <c r="B27" s="92" t="s">
        <v>814</v>
      </c>
      <c r="C27" s="80" t="s">
        <v>638</v>
      </c>
      <c r="D27" s="81" t="s">
        <v>640</v>
      </c>
      <c r="E27" s="81" t="s">
        <v>1357</v>
      </c>
      <c r="F27" s="80"/>
      <c r="G27" s="82">
        <f>G28+G29+G30</f>
        <v>688452</v>
      </c>
      <c r="H27" s="82">
        <f>H28+H29+H30</f>
        <v>0</v>
      </c>
      <c r="I27" s="82">
        <f t="shared" si="1"/>
        <v>688452</v>
      </c>
    </row>
    <row r="28" spans="2:9" ht="60">
      <c r="B28" s="92" t="s">
        <v>767</v>
      </c>
      <c r="C28" s="80" t="s">
        <v>638</v>
      </c>
      <c r="D28" s="81" t="s">
        <v>640</v>
      </c>
      <c r="E28" s="81" t="s">
        <v>1357</v>
      </c>
      <c r="F28" s="80">
        <v>100</v>
      </c>
      <c r="G28" s="82">
        <v>586070</v>
      </c>
      <c r="H28" s="82">
        <v>0</v>
      </c>
      <c r="I28" s="82">
        <f t="shared" si="1"/>
        <v>586070</v>
      </c>
    </row>
    <row r="29" spans="2:9" ht="24">
      <c r="B29" s="92" t="s">
        <v>768</v>
      </c>
      <c r="C29" s="80" t="s">
        <v>638</v>
      </c>
      <c r="D29" s="81" t="s">
        <v>640</v>
      </c>
      <c r="E29" s="81" t="s">
        <v>1357</v>
      </c>
      <c r="F29" s="80">
        <v>200</v>
      </c>
      <c r="G29" s="82">
        <f>74950+27432</f>
        <v>102382</v>
      </c>
      <c r="H29" s="82">
        <v>0</v>
      </c>
      <c r="I29" s="82">
        <f t="shared" si="1"/>
        <v>102382</v>
      </c>
    </row>
    <row r="30" spans="2:9" ht="12.75" hidden="1">
      <c r="B30" s="92" t="s">
        <v>771</v>
      </c>
      <c r="C30" s="80" t="s">
        <v>638</v>
      </c>
      <c r="D30" s="81" t="s">
        <v>640</v>
      </c>
      <c r="E30" s="81" t="s">
        <v>1357</v>
      </c>
      <c r="F30" s="80" t="s">
        <v>970</v>
      </c>
      <c r="G30" s="82">
        <v>0</v>
      </c>
      <c r="H30" s="82"/>
      <c r="I30" s="82">
        <f t="shared" si="1"/>
        <v>0</v>
      </c>
    </row>
    <row r="31" spans="2:9" ht="24">
      <c r="B31" s="92" t="s">
        <v>420</v>
      </c>
      <c r="C31" s="80" t="s">
        <v>638</v>
      </c>
      <c r="D31" s="81" t="s">
        <v>640</v>
      </c>
      <c r="E31" s="81" t="s">
        <v>1358</v>
      </c>
      <c r="F31" s="80"/>
      <c r="G31" s="82">
        <f>G32</f>
        <v>228000</v>
      </c>
      <c r="H31" s="82">
        <f>H32</f>
        <v>0</v>
      </c>
      <c r="I31" s="82">
        <f t="shared" si="1"/>
        <v>228000</v>
      </c>
    </row>
    <row r="32" spans="2:9" ht="60">
      <c r="B32" s="92" t="s">
        <v>767</v>
      </c>
      <c r="C32" s="80" t="s">
        <v>638</v>
      </c>
      <c r="D32" s="81" t="s">
        <v>640</v>
      </c>
      <c r="E32" s="81" t="s">
        <v>1358</v>
      </c>
      <c r="F32" s="80">
        <v>100</v>
      </c>
      <c r="G32" s="82">
        <v>228000</v>
      </c>
      <c r="H32" s="82">
        <v>0</v>
      </c>
      <c r="I32" s="82">
        <f t="shared" si="1"/>
        <v>228000</v>
      </c>
    </row>
    <row r="33" spans="2:10" ht="48">
      <c r="B33" s="92" t="s">
        <v>422</v>
      </c>
      <c r="C33" s="80" t="s">
        <v>638</v>
      </c>
      <c r="D33" s="81" t="s">
        <v>641</v>
      </c>
      <c r="E33" s="81"/>
      <c r="F33" s="80"/>
      <c r="G33" s="82">
        <f>G34</f>
        <v>18364200</v>
      </c>
      <c r="H33" s="82">
        <f>H34</f>
        <v>1015248.31</v>
      </c>
      <c r="I33" s="82">
        <f t="shared" si="1"/>
        <v>19379448.31</v>
      </c>
      <c r="J33" s="89"/>
    </row>
    <row r="34" spans="2:10" ht="12.75">
      <c r="B34" s="92" t="s">
        <v>809</v>
      </c>
      <c r="C34" s="80" t="s">
        <v>638</v>
      </c>
      <c r="D34" s="81" t="s">
        <v>641</v>
      </c>
      <c r="E34" s="81" t="s">
        <v>785</v>
      </c>
      <c r="F34" s="80"/>
      <c r="G34" s="82">
        <f>G35+G41+G44+G38</f>
        <v>18364200</v>
      </c>
      <c r="H34" s="82">
        <f>H35+H41+H44+H38</f>
        <v>1015248.31</v>
      </c>
      <c r="I34" s="82">
        <f t="shared" si="1"/>
        <v>19379448.31</v>
      </c>
      <c r="J34" s="89"/>
    </row>
    <row r="35" spans="2:10" ht="48" hidden="1">
      <c r="B35" s="92" t="s">
        <v>821</v>
      </c>
      <c r="C35" s="80" t="s">
        <v>638</v>
      </c>
      <c r="D35" s="81" t="s">
        <v>641</v>
      </c>
      <c r="E35" s="81" t="s">
        <v>655</v>
      </c>
      <c r="F35" s="80"/>
      <c r="G35" s="82">
        <f>G37+G36</f>
        <v>0</v>
      </c>
      <c r="H35" s="82">
        <f>H37+H36</f>
        <v>0</v>
      </c>
      <c r="I35" s="82">
        <f t="shared" si="1"/>
        <v>0</v>
      </c>
      <c r="J35" s="89"/>
    </row>
    <row r="36" spans="2:10" ht="60" hidden="1">
      <c r="B36" s="92" t="s">
        <v>767</v>
      </c>
      <c r="C36" s="80" t="s">
        <v>638</v>
      </c>
      <c r="D36" s="81" t="s">
        <v>641</v>
      </c>
      <c r="E36" s="81" t="s">
        <v>655</v>
      </c>
      <c r="F36" s="80" t="s">
        <v>735</v>
      </c>
      <c r="G36" s="82">
        <v>0</v>
      </c>
      <c r="H36" s="82"/>
      <c r="I36" s="82">
        <f t="shared" si="1"/>
        <v>0</v>
      </c>
      <c r="J36" s="89"/>
    </row>
    <row r="37" spans="2:10" ht="24" hidden="1">
      <c r="B37" s="92" t="s">
        <v>768</v>
      </c>
      <c r="C37" s="80" t="s">
        <v>638</v>
      </c>
      <c r="D37" s="81" t="s">
        <v>641</v>
      </c>
      <c r="E37" s="81" t="s">
        <v>655</v>
      </c>
      <c r="F37" s="80">
        <v>200</v>
      </c>
      <c r="G37" s="82">
        <v>0</v>
      </c>
      <c r="H37" s="82"/>
      <c r="I37" s="82">
        <f t="shared" si="1"/>
        <v>0</v>
      </c>
      <c r="J37" s="89"/>
    </row>
    <row r="38" spans="2:10" ht="60">
      <c r="B38" s="92" t="s">
        <v>1243</v>
      </c>
      <c r="C38" s="80" t="s">
        <v>638</v>
      </c>
      <c r="D38" s="81" t="s">
        <v>641</v>
      </c>
      <c r="E38" s="81" t="s">
        <v>701</v>
      </c>
      <c r="F38" s="80"/>
      <c r="G38" s="82">
        <f>G39+G40</f>
        <v>93100</v>
      </c>
      <c r="H38" s="82">
        <f>H39+H40</f>
        <v>0</v>
      </c>
      <c r="I38" s="82">
        <f t="shared" si="1"/>
        <v>93100</v>
      </c>
      <c r="J38" s="89"/>
    </row>
    <row r="39" spans="2:10" ht="60">
      <c r="B39" s="92" t="s">
        <v>767</v>
      </c>
      <c r="C39" s="80" t="s">
        <v>638</v>
      </c>
      <c r="D39" s="81" t="s">
        <v>641</v>
      </c>
      <c r="E39" s="81" t="s">
        <v>701</v>
      </c>
      <c r="F39" s="80" t="s">
        <v>735</v>
      </c>
      <c r="G39" s="82">
        <v>93100</v>
      </c>
      <c r="H39" s="82">
        <v>0</v>
      </c>
      <c r="I39" s="82">
        <f t="shared" si="1"/>
        <v>93100</v>
      </c>
      <c r="J39" s="89"/>
    </row>
    <row r="40" spans="2:10" ht="24" hidden="1">
      <c r="B40" s="92" t="s">
        <v>768</v>
      </c>
      <c r="C40" s="80" t="s">
        <v>638</v>
      </c>
      <c r="D40" s="81" t="s">
        <v>641</v>
      </c>
      <c r="E40" s="81" t="s">
        <v>701</v>
      </c>
      <c r="F40" s="80">
        <v>200</v>
      </c>
      <c r="G40" s="82">
        <v>0</v>
      </c>
      <c r="H40" s="82">
        <v>0</v>
      </c>
      <c r="I40" s="82">
        <f t="shared" si="1"/>
        <v>0</v>
      </c>
      <c r="J40" s="89"/>
    </row>
    <row r="41" spans="2:10" ht="36">
      <c r="B41" s="92" t="s">
        <v>622</v>
      </c>
      <c r="C41" s="80" t="s">
        <v>638</v>
      </c>
      <c r="D41" s="81" t="s">
        <v>641</v>
      </c>
      <c r="E41" s="81" t="s">
        <v>656</v>
      </c>
      <c r="F41" s="80"/>
      <c r="G41" s="82">
        <f>G42+G43</f>
        <v>1407000</v>
      </c>
      <c r="H41" s="82">
        <f>H42+H43</f>
        <v>0</v>
      </c>
      <c r="I41" s="82">
        <f t="shared" si="1"/>
        <v>1407000</v>
      </c>
      <c r="J41" s="89"/>
    </row>
    <row r="42" spans="2:10" ht="60">
      <c r="B42" s="92" t="s">
        <v>767</v>
      </c>
      <c r="C42" s="80" t="s">
        <v>638</v>
      </c>
      <c r="D42" s="81" t="s">
        <v>641</v>
      </c>
      <c r="E42" s="81" t="s">
        <v>656</v>
      </c>
      <c r="F42" s="80">
        <v>100</v>
      </c>
      <c r="G42" s="82">
        <v>1291800</v>
      </c>
      <c r="H42" s="82">
        <v>0</v>
      </c>
      <c r="I42" s="82">
        <f t="shared" si="1"/>
        <v>1291800</v>
      </c>
      <c r="J42" s="89"/>
    </row>
    <row r="43" spans="2:10" ht="24">
      <c r="B43" s="92" t="s">
        <v>768</v>
      </c>
      <c r="C43" s="80" t="s">
        <v>638</v>
      </c>
      <c r="D43" s="81" t="s">
        <v>641</v>
      </c>
      <c r="E43" s="81" t="s">
        <v>656</v>
      </c>
      <c r="F43" s="80">
        <v>200</v>
      </c>
      <c r="G43" s="82">
        <v>115200</v>
      </c>
      <c r="H43" s="82">
        <v>0</v>
      </c>
      <c r="I43" s="82">
        <f t="shared" si="1"/>
        <v>115200</v>
      </c>
      <c r="J43" s="89"/>
    </row>
    <row r="44" spans="2:10" ht="24">
      <c r="B44" s="92" t="s">
        <v>810</v>
      </c>
      <c r="C44" s="80" t="s">
        <v>638</v>
      </c>
      <c r="D44" s="81" t="s">
        <v>641</v>
      </c>
      <c r="E44" s="81" t="s">
        <v>784</v>
      </c>
      <c r="F44" s="80"/>
      <c r="G44" s="82">
        <f>G45+G48</f>
        <v>16864100</v>
      </c>
      <c r="H44" s="82">
        <f>H45+H48</f>
        <v>1015248.31</v>
      </c>
      <c r="I44" s="82">
        <f t="shared" si="1"/>
        <v>17879348.31</v>
      </c>
      <c r="J44" s="89"/>
    </row>
    <row r="45" spans="2:10" ht="24" hidden="1">
      <c r="B45" s="92" t="s">
        <v>624</v>
      </c>
      <c r="C45" s="80" t="s">
        <v>638</v>
      </c>
      <c r="D45" s="81" t="s">
        <v>641</v>
      </c>
      <c r="E45" s="81" t="s">
        <v>696</v>
      </c>
      <c r="F45" s="80"/>
      <c r="G45" s="82">
        <f>G46+G47</f>
        <v>0</v>
      </c>
      <c r="H45" s="82">
        <f>H46+H47</f>
        <v>0</v>
      </c>
      <c r="I45" s="82">
        <f t="shared" si="1"/>
        <v>0</v>
      </c>
      <c r="J45" s="89"/>
    </row>
    <row r="46" spans="2:10" ht="60" hidden="1">
      <c r="B46" s="92" t="s">
        <v>767</v>
      </c>
      <c r="C46" s="80" t="s">
        <v>638</v>
      </c>
      <c r="D46" s="81" t="s">
        <v>641</v>
      </c>
      <c r="E46" s="81" t="s">
        <v>696</v>
      </c>
      <c r="F46" s="80" t="s">
        <v>735</v>
      </c>
      <c r="G46" s="82">
        <v>0</v>
      </c>
      <c r="H46" s="82">
        <v>0</v>
      </c>
      <c r="I46" s="82">
        <f t="shared" si="1"/>
        <v>0</v>
      </c>
      <c r="J46" s="89"/>
    </row>
    <row r="47" spans="2:10" ht="24" hidden="1">
      <c r="B47" s="92" t="s">
        <v>768</v>
      </c>
      <c r="C47" s="80" t="s">
        <v>638</v>
      </c>
      <c r="D47" s="81" t="s">
        <v>641</v>
      </c>
      <c r="E47" s="81" t="s">
        <v>696</v>
      </c>
      <c r="F47" s="80" t="s">
        <v>974</v>
      </c>
      <c r="G47" s="82">
        <v>0</v>
      </c>
      <c r="H47" s="82">
        <v>0</v>
      </c>
      <c r="I47" s="82">
        <f t="shared" si="1"/>
        <v>0</v>
      </c>
      <c r="J47" s="89"/>
    </row>
    <row r="48" spans="2:10" ht="24">
      <c r="B48" s="92" t="s">
        <v>811</v>
      </c>
      <c r="C48" s="80" t="s">
        <v>638</v>
      </c>
      <c r="D48" s="81" t="s">
        <v>641</v>
      </c>
      <c r="E48" s="81" t="s">
        <v>1300</v>
      </c>
      <c r="F48" s="80"/>
      <c r="G48" s="82">
        <f>G49+G51</f>
        <v>16864100</v>
      </c>
      <c r="H48" s="82">
        <f>H49+H51</f>
        <v>1015248.31</v>
      </c>
      <c r="I48" s="82">
        <f t="shared" si="1"/>
        <v>17879348.31</v>
      </c>
      <c r="J48" s="89"/>
    </row>
    <row r="49" spans="2:10" ht="24">
      <c r="B49" s="92" t="s">
        <v>813</v>
      </c>
      <c r="C49" s="80" t="s">
        <v>638</v>
      </c>
      <c r="D49" s="81" t="s">
        <v>641</v>
      </c>
      <c r="E49" s="81" t="s">
        <v>1301</v>
      </c>
      <c r="F49" s="80"/>
      <c r="G49" s="82">
        <f>G50</f>
        <v>14455500</v>
      </c>
      <c r="H49" s="82">
        <f>H50</f>
        <v>1127555.31</v>
      </c>
      <c r="I49" s="82">
        <f t="shared" si="1"/>
        <v>15583055.31</v>
      </c>
      <c r="J49" s="89"/>
    </row>
    <row r="50" spans="2:10" ht="60">
      <c r="B50" s="92" t="s">
        <v>767</v>
      </c>
      <c r="C50" s="80" t="s">
        <v>638</v>
      </c>
      <c r="D50" s="81" t="s">
        <v>641</v>
      </c>
      <c r="E50" s="81" t="s">
        <v>1301</v>
      </c>
      <c r="F50" s="80">
        <v>100</v>
      </c>
      <c r="G50" s="82">
        <v>14455500</v>
      </c>
      <c r="H50" s="82">
        <f>1129970.23-2414.92</f>
        <v>1127555.31</v>
      </c>
      <c r="I50" s="82">
        <f t="shared" si="1"/>
        <v>15583055.31</v>
      </c>
      <c r="J50" s="89"/>
    </row>
    <row r="51" spans="2:10" ht="24">
      <c r="B51" s="92" t="s">
        <v>815</v>
      </c>
      <c r="C51" s="80" t="s">
        <v>638</v>
      </c>
      <c r="D51" s="81" t="s">
        <v>641</v>
      </c>
      <c r="E51" s="81" t="s">
        <v>1302</v>
      </c>
      <c r="F51" s="80"/>
      <c r="G51" s="82">
        <f>G52+G53+G54</f>
        <v>2408600</v>
      </c>
      <c r="H51" s="82">
        <f>H52+H53+H54</f>
        <v>-112307</v>
      </c>
      <c r="I51" s="82">
        <f t="shared" si="1"/>
        <v>2296293</v>
      </c>
      <c r="J51" s="89"/>
    </row>
    <row r="52" spans="2:10" ht="60">
      <c r="B52" s="92" t="s">
        <v>767</v>
      </c>
      <c r="C52" s="80" t="s">
        <v>638</v>
      </c>
      <c r="D52" s="81" t="s">
        <v>641</v>
      </c>
      <c r="E52" s="81" t="s">
        <v>1302</v>
      </c>
      <c r="F52" s="80">
        <v>100</v>
      </c>
      <c r="G52" s="82">
        <v>1693600</v>
      </c>
      <c r="H52" s="82">
        <v>0</v>
      </c>
      <c r="I52" s="82">
        <f t="shared" si="1"/>
        <v>1693600</v>
      </c>
      <c r="J52" s="89"/>
    </row>
    <row r="53" spans="2:10" ht="24">
      <c r="B53" s="92" t="s">
        <v>768</v>
      </c>
      <c r="C53" s="80" t="s">
        <v>638</v>
      </c>
      <c r="D53" s="81" t="s">
        <v>641</v>
      </c>
      <c r="E53" s="81" t="s">
        <v>1302</v>
      </c>
      <c r="F53" s="80">
        <v>200</v>
      </c>
      <c r="G53" s="82">
        <v>400000</v>
      </c>
      <c r="H53" s="82">
        <f>-300000+187693</f>
        <v>-112307</v>
      </c>
      <c r="I53" s="82">
        <f t="shared" si="1"/>
        <v>287693</v>
      </c>
      <c r="J53" s="89"/>
    </row>
    <row r="54" spans="2:10" ht="12.75">
      <c r="B54" s="92" t="s">
        <v>771</v>
      </c>
      <c r="C54" s="80" t="s">
        <v>638</v>
      </c>
      <c r="D54" s="81" t="s">
        <v>641</v>
      </c>
      <c r="E54" s="81" t="s">
        <v>1302</v>
      </c>
      <c r="F54" s="80">
        <v>800</v>
      </c>
      <c r="G54" s="82">
        <v>315000</v>
      </c>
      <c r="H54" s="82">
        <v>0</v>
      </c>
      <c r="I54" s="82">
        <f t="shared" si="1"/>
        <v>315000</v>
      </c>
      <c r="J54" s="89"/>
    </row>
    <row r="55" spans="2:10" ht="12.75">
      <c r="B55" s="92" t="s">
        <v>284</v>
      </c>
      <c r="C55" s="80" t="s">
        <v>638</v>
      </c>
      <c r="D55" s="81" t="s">
        <v>647</v>
      </c>
      <c r="E55" s="81"/>
      <c r="F55" s="80"/>
      <c r="G55" s="82">
        <f>G57</f>
        <v>10800</v>
      </c>
      <c r="H55" s="82">
        <f>H57</f>
        <v>0</v>
      </c>
      <c r="I55" s="82">
        <f t="shared" si="1"/>
        <v>10800</v>
      </c>
      <c r="J55" s="89"/>
    </row>
    <row r="56" spans="2:10" ht="12.75">
      <c r="B56" s="92" t="s">
        <v>809</v>
      </c>
      <c r="C56" s="80" t="s">
        <v>638</v>
      </c>
      <c r="D56" s="81" t="s">
        <v>647</v>
      </c>
      <c r="E56" s="81" t="s">
        <v>785</v>
      </c>
      <c r="F56" s="80"/>
      <c r="G56" s="82">
        <f>G57</f>
        <v>10800</v>
      </c>
      <c r="H56" s="82">
        <f>H57</f>
        <v>0</v>
      </c>
      <c r="I56" s="82">
        <f t="shared" si="1"/>
        <v>10800</v>
      </c>
      <c r="J56" s="89"/>
    </row>
    <row r="57" spans="2:10" ht="48">
      <c r="B57" s="92" t="s">
        <v>818</v>
      </c>
      <c r="C57" s="80" t="s">
        <v>638</v>
      </c>
      <c r="D57" s="81" t="s">
        <v>647</v>
      </c>
      <c r="E57" s="81" t="s">
        <v>660</v>
      </c>
      <c r="F57" s="80"/>
      <c r="G57" s="82">
        <f>G58</f>
        <v>10800</v>
      </c>
      <c r="H57" s="82">
        <f>H58</f>
        <v>0</v>
      </c>
      <c r="I57" s="82">
        <f t="shared" si="1"/>
        <v>10800</v>
      </c>
      <c r="J57" s="89"/>
    </row>
    <row r="58" spans="2:10" ht="24">
      <c r="B58" s="92" t="s">
        <v>768</v>
      </c>
      <c r="C58" s="80" t="s">
        <v>638</v>
      </c>
      <c r="D58" s="81" t="s">
        <v>647</v>
      </c>
      <c r="E58" s="81" t="s">
        <v>660</v>
      </c>
      <c r="F58" s="80">
        <v>200</v>
      </c>
      <c r="G58" s="82">
        <v>10800</v>
      </c>
      <c r="H58" s="82">
        <v>0</v>
      </c>
      <c r="I58" s="82">
        <f t="shared" si="1"/>
        <v>10800</v>
      </c>
      <c r="J58" s="89"/>
    </row>
    <row r="59" spans="2:10" ht="36">
      <c r="B59" s="92" t="s">
        <v>570</v>
      </c>
      <c r="C59" s="80" t="s">
        <v>638</v>
      </c>
      <c r="D59" s="81" t="s">
        <v>642</v>
      </c>
      <c r="E59" s="81"/>
      <c r="F59" s="80"/>
      <c r="G59" s="82">
        <f>G60+G70</f>
        <v>8998720</v>
      </c>
      <c r="H59" s="82">
        <f>H60+H70</f>
        <v>4996.320000000007</v>
      </c>
      <c r="I59" s="82">
        <f t="shared" si="1"/>
        <v>9003716.32</v>
      </c>
      <c r="J59" s="89"/>
    </row>
    <row r="60" spans="2:10" ht="36">
      <c r="B60" s="92" t="s">
        <v>1426</v>
      </c>
      <c r="C60" s="80" t="s">
        <v>638</v>
      </c>
      <c r="D60" s="81" t="s">
        <v>642</v>
      </c>
      <c r="E60" s="81" t="s">
        <v>1218</v>
      </c>
      <c r="F60" s="80"/>
      <c r="G60" s="82">
        <f>G61</f>
        <v>7597200</v>
      </c>
      <c r="H60" s="82">
        <f>H61</f>
        <v>4996.320000000007</v>
      </c>
      <c r="I60" s="82">
        <f t="shared" si="1"/>
        <v>7602196.32</v>
      </c>
      <c r="J60" s="89"/>
    </row>
    <row r="61" spans="2:10" ht="48">
      <c r="B61" s="92" t="s">
        <v>1425</v>
      </c>
      <c r="C61" s="80" t="s">
        <v>638</v>
      </c>
      <c r="D61" s="81" t="s">
        <v>642</v>
      </c>
      <c r="E61" s="81" t="s">
        <v>1219</v>
      </c>
      <c r="F61" s="80"/>
      <c r="G61" s="82">
        <f>G62+G64+G66</f>
        <v>7597200</v>
      </c>
      <c r="H61" s="82">
        <f>H62+H64+H66</f>
        <v>4996.320000000007</v>
      </c>
      <c r="I61" s="82">
        <f t="shared" si="1"/>
        <v>7602196.32</v>
      </c>
      <c r="J61" s="89"/>
    </row>
    <row r="62" spans="2:10" ht="36">
      <c r="B62" s="92" t="s">
        <v>1294</v>
      </c>
      <c r="C62" s="80" t="s">
        <v>638</v>
      </c>
      <c r="D62" s="81" t="s">
        <v>642</v>
      </c>
      <c r="E62" s="81" t="s">
        <v>1220</v>
      </c>
      <c r="F62" s="80"/>
      <c r="G62" s="82">
        <f>G63</f>
        <v>478000</v>
      </c>
      <c r="H62" s="82">
        <f>H63</f>
        <v>-118400</v>
      </c>
      <c r="I62" s="82">
        <f t="shared" si="1"/>
        <v>359600</v>
      </c>
      <c r="J62" s="89"/>
    </row>
    <row r="63" spans="2:10" ht="24">
      <c r="B63" s="92" t="s">
        <v>768</v>
      </c>
      <c r="C63" s="80" t="s">
        <v>638</v>
      </c>
      <c r="D63" s="81" t="s">
        <v>642</v>
      </c>
      <c r="E63" s="81" t="s">
        <v>1220</v>
      </c>
      <c r="F63" s="80" t="s">
        <v>974</v>
      </c>
      <c r="G63" s="82">
        <v>478000</v>
      </c>
      <c r="H63" s="82">
        <v>-118400</v>
      </c>
      <c r="I63" s="82">
        <f t="shared" si="1"/>
        <v>359600</v>
      </c>
      <c r="J63" s="89"/>
    </row>
    <row r="64" spans="2:10" ht="36">
      <c r="B64" s="92" t="s">
        <v>913</v>
      </c>
      <c r="C64" s="80" t="s">
        <v>638</v>
      </c>
      <c r="D64" s="81" t="s">
        <v>642</v>
      </c>
      <c r="E64" s="81" t="s">
        <v>1351</v>
      </c>
      <c r="F64" s="80"/>
      <c r="G64" s="82">
        <f>G65</f>
        <v>5366000</v>
      </c>
      <c r="H64" s="82">
        <f>H65</f>
        <v>0</v>
      </c>
      <c r="I64" s="82">
        <f t="shared" si="1"/>
        <v>5366000</v>
      </c>
      <c r="J64" s="89"/>
    </row>
    <row r="65" spans="2:10" ht="60">
      <c r="B65" s="92" t="s">
        <v>767</v>
      </c>
      <c r="C65" s="80" t="s">
        <v>638</v>
      </c>
      <c r="D65" s="81" t="s">
        <v>642</v>
      </c>
      <c r="E65" s="81" t="s">
        <v>1351</v>
      </c>
      <c r="F65" s="80" t="s">
        <v>735</v>
      </c>
      <c r="G65" s="82">
        <v>5366000</v>
      </c>
      <c r="H65" s="82">
        <v>0</v>
      </c>
      <c r="I65" s="82">
        <f t="shared" si="1"/>
        <v>5366000</v>
      </c>
      <c r="J65" s="89"/>
    </row>
    <row r="66" spans="2:10" ht="36">
      <c r="B66" s="92" t="s">
        <v>914</v>
      </c>
      <c r="C66" s="80" t="s">
        <v>638</v>
      </c>
      <c r="D66" s="81" t="s">
        <v>642</v>
      </c>
      <c r="E66" s="81" t="s">
        <v>1352</v>
      </c>
      <c r="F66" s="80"/>
      <c r="G66" s="82">
        <f>G67+G68+G69</f>
        <v>1753200</v>
      </c>
      <c r="H66" s="82">
        <f>H67+H68+H69</f>
        <v>123396.32</v>
      </c>
      <c r="I66" s="82">
        <f t="shared" si="1"/>
        <v>1876596.32</v>
      </c>
      <c r="J66" s="89"/>
    </row>
    <row r="67" spans="2:10" ht="60">
      <c r="B67" s="92" t="s">
        <v>767</v>
      </c>
      <c r="C67" s="80" t="s">
        <v>638</v>
      </c>
      <c r="D67" s="81" t="s">
        <v>642</v>
      </c>
      <c r="E67" s="81" t="s">
        <v>1352</v>
      </c>
      <c r="F67" s="80" t="s">
        <v>735</v>
      </c>
      <c r="G67" s="82">
        <v>1589000</v>
      </c>
      <c r="H67" s="82">
        <v>0</v>
      </c>
      <c r="I67" s="82">
        <f t="shared" si="1"/>
        <v>1589000</v>
      </c>
      <c r="J67" s="89"/>
    </row>
    <row r="68" spans="2:10" ht="24">
      <c r="B68" s="92" t="s">
        <v>768</v>
      </c>
      <c r="C68" s="80" t="s">
        <v>638</v>
      </c>
      <c r="D68" s="81" t="s">
        <v>642</v>
      </c>
      <c r="E68" s="81" t="s">
        <v>1352</v>
      </c>
      <c r="F68" s="80" t="s">
        <v>974</v>
      </c>
      <c r="G68" s="82">
        <v>164200</v>
      </c>
      <c r="H68" s="82">
        <f>83396.32+40000</f>
        <v>123396.32</v>
      </c>
      <c r="I68" s="82">
        <f t="shared" si="1"/>
        <v>287596.32</v>
      </c>
      <c r="J68" s="89"/>
    </row>
    <row r="69" spans="2:10" ht="12.75" hidden="1">
      <c r="B69" s="92" t="s">
        <v>771</v>
      </c>
      <c r="C69" s="80" t="s">
        <v>638</v>
      </c>
      <c r="D69" s="81" t="s">
        <v>642</v>
      </c>
      <c r="E69" s="81" t="s">
        <v>1352</v>
      </c>
      <c r="F69" s="80" t="s">
        <v>970</v>
      </c>
      <c r="G69" s="82">
        <v>0</v>
      </c>
      <c r="H69" s="82">
        <v>0</v>
      </c>
      <c r="I69" s="82">
        <f t="shared" si="1"/>
        <v>0</v>
      </c>
      <c r="J69" s="89"/>
    </row>
    <row r="70" spans="2:9" ht="12.75">
      <c r="B70" s="92" t="s">
        <v>809</v>
      </c>
      <c r="C70" s="80" t="s">
        <v>638</v>
      </c>
      <c r="D70" s="81" t="s">
        <v>642</v>
      </c>
      <c r="E70" s="81" t="s">
        <v>785</v>
      </c>
      <c r="F70" s="80"/>
      <c r="G70" s="82">
        <f>G71</f>
        <v>1401520</v>
      </c>
      <c r="H70" s="82">
        <f>H71</f>
        <v>0</v>
      </c>
      <c r="I70" s="82">
        <f t="shared" si="1"/>
        <v>1401520</v>
      </c>
    </row>
    <row r="71" spans="2:9" ht="36">
      <c r="B71" s="92" t="s">
        <v>819</v>
      </c>
      <c r="C71" s="80" t="s">
        <v>638</v>
      </c>
      <c r="D71" s="81" t="s">
        <v>642</v>
      </c>
      <c r="E71" s="81" t="s">
        <v>788</v>
      </c>
      <c r="F71" s="80"/>
      <c r="G71" s="82">
        <f>G72</f>
        <v>1401520</v>
      </c>
      <c r="H71" s="82">
        <f>H72</f>
        <v>0</v>
      </c>
      <c r="I71" s="82">
        <f t="shared" si="1"/>
        <v>1401520</v>
      </c>
    </row>
    <row r="72" spans="2:9" ht="36">
      <c r="B72" s="92" t="s">
        <v>816</v>
      </c>
      <c r="C72" s="80" t="s">
        <v>638</v>
      </c>
      <c r="D72" s="81" t="s">
        <v>642</v>
      </c>
      <c r="E72" s="81" t="s">
        <v>1360</v>
      </c>
      <c r="F72" s="80"/>
      <c r="G72" s="82">
        <f>G73+G76</f>
        <v>1401520</v>
      </c>
      <c r="H72" s="82">
        <f>H73+H76</f>
        <v>0</v>
      </c>
      <c r="I72" s="82">
        <f t="shared" si="1"/>
        <v>1401520</v>
      </c>
    </row>
    <row r="73" spans="2:9" ht="24">
      <c r="B73" s="92" t="s">
        <v>1120</v>
      </c>
      <c r="C73" s="80" t="s">
        <v>638</v>
      </c>
      <c r="D73" s="81" t="s">
        <v>642</v>
      </c>
      <c r="E73" s="81" t="s">
        <v>1361</v>
      </c>
      <c r="F73" s="80"/>
      <c r="G73" s="82">
        <f>G74+G75</f>
        <v>838570</v>
      </c>
      <c r="H73" s="82">
        <f>H74+H75</f>
        <v>-21700</v>
      </c>
      <c r="I73" s="82">
        <f t="shared" si="1"/>
        <v>816870</v>
      </c>
    </row>
    <row r="74" spans="2:9" ht="60">
      <c r="B74" s="92" t="s">
        <v>767</v>
      </c>
      <c r="C74" s="80" t="s">
        <v>638</v>
      </c>
      <c r="D74" s="81" t="s">
        <v>642</v>
      </c>
      <c r="E74" s="81" t="s">
        <v>1361</v>
      </c>
      <c r="F74" s="80" t="s">
        <v>735</v>
      </c>
      <c r="G74" s="82">
        <v>838570</v>
      </c>
      <c r="H74" s="82">
        <v>-21700</v>
      </c>
      <c r="I74" s="82">
        <f t="shared" si="1"/>
        <v>816870</v>
      </c>
    </row>
    <row r="75" spans="2:9" ht="24" hidden="1">
      <c r="B75" s="92" t="s">
        <v>768</v>
      </c>
      <c r="C75" s="80" t="s">
        <v>638</v>
      </c>
      <c r="D75" s="81" t="s">
        <v>642</v>
      </c>
      <c r="E75" s="81" t="s">
        <v>1361</v>
      </c>
      <c r="F75" s="80" t="s">
        <v>974</v>
      </c>
      <c r="G75" s="82">
        <v>0</v>
      </c>
      <c r="H75" s="82">
        <v>0</v>
      </c>
      <c r="I75" s="82">
        <f t="shared" si="1"/>
        <v>0</v>
      </c>
    </row>
    <row r="76" spans="2:9" ht="24">
      <c r="B76" s="92" t="s">
        <v>1120</v>
      </c>
      <c r="C76" s="80" t="s">
        <v>638</v>
      </c>
      <c r="D76" s="81" t="s">
        <v>642</v>
      </c>
      <c r="E76" s="81" t="s">
        <v>1362</v>
      </c>
      <c r="F76" s="80"/>
      <c r="G76" s="82">
        <f>G77+G78</f>
        <v>562950</v>
      </c>
      <c r="H76" s="82">
        <f>H77+H78</f>
        <v>21700</v>
      </c>
      <c r="I76" s="82">
        <f t="shared" si="1"/>
        <v>584650</v>
      </c>
    </row>
    <row r="77" spans="2:9" ht="60">
      <c r="B77" s="92" t="s">
        <v>767</v>
      </c>
      <c r="C77" s="80" t="s">
        <v>638</v>
      </c>
      <c r="D77" s="81" t="s">
        <v>642</v>
      </c>
      <c r="E77" s="81" t="s">
        <v>1362</v>
      </c>
      <c r="F77" s="80" t="s">
        <v>735</v>
      </c>
      <c r="G77" s="82">
        <f>499250+21700</f>
        <v>520950</v>
      </c>
      <c r="H77" s="82">
        <v>21700</v>
      </c>
      <c r="I77" s="82">
        <f t="shared" si="1"/>
        <v>542650</v>
      </c>
    </row>
    <row r="78" spans="2:9" ht="24">
      <c r="B78" s="92" t="s">
        <v>768</v>
      </c>
      <c r="C78" s="80" t="s">
        <v>638</v>
      </c>
      <c r="D78" s="81" t="s">
        <v>642</v>
      </c>
      <c r="E78" s="81" t="s">
        <v>1362</v>
      </c>
      <c r="F78" s="80" t="s">
        <v>974</v>
      </c>
      <c r="G78" s="82">
        <v>42000</v>
      </c>
      <c r="H78" s="82">
        <v>0</v>
      </c>
      <c r="I78" s="82">
        <f aca="true" t="shared" si="2" ref="I78:I149">G78+H78</f>
        <v>42000</v>
      </c>
    </row>
    <row r="79" spans="2:10" ht="12.75" hidden="1">
      <c r="B79" s="92" t="s">
        <v>381</v>
      </c>
      <c r="C79" s="80" t="s">
        <v>638</v>
      </c>
      <c r="D79" s="81" t="s">
        <v>649</v>
      </c>
      <c r="E79" s="81"/>
      <c r="F79" s="80"/>
      <c r="G79" s="82">
        <f>G81</f>
        <v>0</v>
      </c>
      <c r="H79" s="82">
        <f>H81</f>
        <v>0</v>
      </c>
      <c r="I79" s="82">
        <f t="shared" si="2"/>
        <v>0</v>
      </c>
      <c r="J79" s="89"/>
    </row>
    <row r="80" spans="2:10" ht="12.75" hidden="1">
      <c r="B80" s="92" t="s">
        <v>809</v>
      </c>
      <c r="C80" s="80" t="s">
        <v>638</v>
      </c>
      <c r="D80" s="81" t="s">
        <v>649</v>
      </c>
      <c r="E80" s="81" t="s">
        <v>785</v>
      </c>
      <c r="F80" s="80"/>
      <c r="G80" s="82">
        <f>G81</f>
        <v>0</v>
      </c>
      <c r="H80" s="82">
        <f>H81</f>
        <v>0</v>
      </c>
      <c r="I80" s="82">
        <f t="shared" si="2"/>
        <v>0</v>
      </c>
      <c r="J80" s="89"/>
    </row>
    <row r="81" spans="2:10" ht="24" hidden="1">
      <c r="B81" s="92" t="s">
        <v>820</v>
      </c>
      <c r="C81" s="80" t="s">
        <v>638</v>
      </c>
      <c r="D81" s="81" t="s">
        <v>649</v>
      </c>
      <c r="E81" s="81" t="s">
        <v>662</v>
      </c>
      <c r="F81" s="80"/>
      <c r="G81" s="82">
        <f>G82</f>
        <v>0</v>
      </c>
      <c r="H81" s="82">
        <f>H82</f>
        <v>0</v>
      </c>
      <c r="I81" s="82">
        <f t="shared" si="2"/>
        <v>0</v>
      </c>
      <c r="J81" s="89"/>
    </row>
    <row r="82" spans="2:10" ht="12.75" hidden="1">
      <c r="B82" s="92" t="s">
        <v>771</v>
      </c>
      <c r="C82" s="80" t="s">
        <v>638</v>
      </c>
      <c r="D82" s="81" t="s">
        <v>649</v>
      </c>
      <c r="E82" s="81" t="s">
        <v>662</v>
      </c>
      <c r="F82" s="80">
        <v>800</v>
      </c>
      <c r="G82" s="82">
        <v>0</v>
      </c>
      <c r="H82" s="82">
        <v>0</v>
      </c>
      <c r="I82" s="82">
        <f t="shared" si="2"/>
        <v>0</v>
      </c>
      <c r="J82" s="89"/>
    </row>
    <row r="83" spans="2:10" ht="12.75">
      <c r="B83" s="92" t="s">
        <v>438</v>
      </c>
      <c r="C83" s="80" t="s">
        <v>638</v>
      </c>
      <c r="D83" s="81" t="s">
        <v>643</v>
      </c>
      <c r="E83" s="81"/>
      <c r="F83" s="80"/>
      <c r="G83" s="82">
        <f>G85</f>
        <v>3800000</v>
      </c>
      <c r="H83" s="82">
        <f>H85</f>
        <v>-576947</v>
      </c>
      <c r="I83" s="82">
        <f t="shared" si="2"/>
        <v>3223053</v>
      </c>
      <c r="J83" s="89"/>
    </row>
    <row r="84" spans="2:10" ht="12.75">
      <c r="B84" s="92" t="s">
        <v>809</v>
      </c>
      <c r="C84" s="80" t="s">
        <v>638</v>
      </c>
      <c r="D84" s="81" t="s">
        <v>643</v>
      </c>
      <c r="E84" s="81" t="s">
        <v>785</v>
      </c>
      <c r="F84" s="80"/>
      <c r="G84" s="82">
        <f>G85</f>
        <v>3800000</v>
      </c>
      <c r="H84" s="82">
        <f>H85</f>
        <v>-576947</v>
      </c>
      <c r="I84" s="82">
        <f t="shared" si="2"/>
        <v>3223053</v>
      </c>
      <c r="J84" s="89"/>
    </row>
    <row r="85" spans="2:10" ht="12.75">
      <c r="B85" s="92" t="s">
        <v>623</v>
      </c>
      <c r="C85" s="80" t="s">
        <v>638</v>
      </c>
      <c r="D85" s="81" t="s">
        <v>643</v>
      </c>
      <c r="E85" s="81" t="s">
        <v>787</v>
      </c>
      <c r="F85" s="80"/>
      <c r="G85" s="82">
        <f>G86</f>
        <v>3800000</v>
      </c>
      <c r="H85" s="82">
        <f>H86</f>
        <v>-576947</v>
      </c>
      <c r="I85" s="82">
        <f t="shared" si="2"/>
        <v>3223053</v>
      </c>
      <c r="J85" s="89"/>
    </row>
    <row r="86" spans="2:10" ht="12.75">
      <c r="B86" s="92" t="s">
        <v>771</v>
      </c>
      <c r="C86" s="80" t="s">
        <v>638</v>
      </c>
      <c r="D86" s="81" t="s">
        <v>643</v>
      </c>
      <c r="E86" s="81" t="s">
        <v>787</v>
      </c>
      <c r="F86" s="80">
        <v>800</v>
      </c>
      <c r="G86" s="82">
        <v>3800000</v>
      </c>
      <c r="H86" s="82">
        <v>-576947</v>
      </c>
      <c r="I86" s="82">
        <f t="shared" si="2"/>
        <v>3223053</v>
      </c>
      <c r="J86" s="89"/>
    </row>
    <row r="87" spans="2:10" ht="12.75">
      <c r="B87" s="92" t="s">
        <v>446</v>
      </c>
      <c r="C87" s="80" t="s">
        <v>638</v>
      </c>
      <c r="D87" s="81" t="s">
        <v>644</v>
      </c>
      <c r="E87" s="81"/>
      <c r="F87" s="80"/>
      <c r="G87" s="82">
        <f>G88+G102+G117+G132+G107+G113+G128</f>
        <v>29526492.6</v>
      </c>
      <c r="H87" s="82">
        <f>H88+H102+H117+H132+H107+H113+H128</f>
        <v>1179975.92</v>
      </c>
      <c r="I87" s="82">
        <f t="shared" si="2"/>
        <v>30706468.520000003</v>
      </c>
      <c r="J87" s="89"/>
    </row>
    <row r="88" spans="2:10" ht="36">
      <c r="B88" s="92" t="s">
        <v>1238</v>
      </c>
      <c r="C88" s="80" t="s">
        <v>638</v>
      </c>
      <c r="D88" s="81" t="s">
        <v>644</v>
      </c>
      <c r="E88" s="80" t="s">
        <v>1170</v>
      </c>
      <c r="F88" s="80"/>
      <c r="G88" s="82">
        <f>G89</f>
        <v>973500</v>
      </c>
      <c r="H88" s="82">
        <f>H89</f>
        <v>69</v>
      </c>
      <c r="I88" s="82">
        <f t="shared" si="2"/>
        <v>973569</v>
      </c>
      <c r="J88" s="89"/>
    </row>
    <row r="89" spans="2:10" ht="27">
      <c r="B89" s="92" t="s">
        <v>1386</v>
      </c>
      <c r="C89" s="80" t="s">
        <v>638</v>
      </c>
      <c r="D89" s="81" t="s">
        <v>644</v>
      </c>
      <c r="E89" s="80" t="s">
        <v>1171</v>
      </c>
      <c r="F89" s="80"/>
      <c r="G89" s="82">
        <f>G90+G92+G99</f>
        <v>973500</v>
      </c>
      <c r="H89" s="82">
        <f>H90+H92+H99</f>
        <v>69</v>
      </c>
      <c r="I89" s="82">
        <f t="shared" si="2"/>
        <v>973569</v>
      </c>
      <c r="J89" s="89"/>
    </row>
    <row r="90" spans="2:10" ht="72">
      <c r="B90" s="94" t="s">
        <v>1385</v>
      </c>
      <c r="C90" s="80" t="s">
        <v>638</v>
      </c>
      <c r="D90" s="81" t="s">
        <v>644</v>
      </c>
      <c r="E90" s="80" t="s">
        <v>1303</v>
      </c>
      <c r="F90" s="80"/>
      <c r="G90" s="82">
        <f>G91</f>
        <v>240000</v>
      </c>
      <c r="H90" s="82">
        <f>H91</f>
        <v>0</v>
      </c>
      <c r="I90" s="82">
        <f t="shared" si="2"/>
        <v>240000</v>
      </c>
      <c r="J90" s="89"/>
    </row>
    <row r="91" spans="2:10" ht="24">
      <c r="B91" s="92" t="s">
        <v>768</v>
      </c>
      <c r="C91" s="80" t="s">
        <v>638</v>
      </c>
      <c r="D91" s="81" t="s">
        <v>644</v>
      </c>
      <c r="E91" s="80" t="s">
        <v>1303</v>
      </c>
      <c r="F91" s="80" t="s">
        <v>974</v>
      </c>
      <c r="G91" s="82">
        <v>240000</v>
      </c>
      <c r="H91" s="82">
        <v>0</v>
      </c>
      <c r="I91" s="82">
        <f t="shared" si="2"/>
        <v>240000</v>
      </c>
      <c r="J91" s="89"/>
    </row>
    <row r="92" spans="2:10" ht="36">
      <c r="B92" s="92" t="s">
        <v>1261</v>
      </c>
      <c r="C92" s="80" t="s">
        <v>638</v>
      </c>
      <c r="D92" s="81" t="s">
        <v>644</v>
      </c>
      <c r="E92" s="80" t="s">
        <v>1172</v>
      </c>
      <c r="F92" s="80"/>
      <c r="G92" s="82">
        <f>G93+G96</f>
        <v>524800</v>
      </c>
      <c r="H92" s="82">
        <f>H93+H96</f>
        <v>0</v>
      </c>
      <c r="I92" s="82">
        <f t="shared" si="2"/>
        <v>524800</v>
      </c>
      <c r="J92" s="89"/>
    </row>
    <row r="93" spans="2:10" ht="24">
      <c r="B93" s="92" t="s">
        <v>896</v>
      </c>
      <c r="C93" s="80" t="s">
        <v>638</v>
      </c>
      <c r="D93" s="81" t="s">
        <v>644</v>
      </c>
      <c r="E93" s="80" t="s">
        <v>1304</v>
      </c>
      <c r="F93" s="80"/>
      <c r="G93" s="82">
        <f>G94+G95</f>
        <v>404000</v>
      </c>
      <c r="H93" s="82">
        <f>H94+H95</f>
        <v>0</v>
      </c>
      <c r="I93" s="82">
        <f t="shared" si="2"/>
        <v>404000</v>
      </c>
      <c r="J93" s="89"/>
    </row>
    <row r="94" spans="2:10" ht="24">
      <c r="B94" s="92" t="s">
        <v>768</v>
      </c>
      <c r="C94" s="80" t="s">
        <v>638</v>
      </c>
      <c r="D94" s="81" t="s">
        <v>644</v>
      </c>
      <c r="E94" s="80" t="s">
        <v>1304</v>
      </c>
      <c r="F94" s="80" t="s">
        <v>974</v>
      </c>
      <c r="G94" s="82">
        <v>204000</v>
      </c>
      <c r="H94" s="82">
        <v>0</v>
      </c>
      <c r="I94" s="82">
        <f t="shared" si="2"/>
        <v>204000</v>
      </c>
      <c r="J94" s="89"/>
    </row>
    <row r="95" spans="2:10" ht="12.75">
      <c r="B95" s="92" t="s">
        <v>771</v>
      </c>
      <c r="C95" s="80" t="s">
        <v>638</v>
      </c>
      <c r="D95" s="81" t="s">
        <v>644</v>
      </c>
      <c r="E95" s="80" t="s">
        <v>1304</v>
      </c>
      <c r="F95" s="80" t="s">
        <v>970</v>
      </c>
      <c r="G95" s="82">
        <v>200000</v>
      </c>
      <c r="H95" s="82">
        <v>0</v>
      </c>
      <c r="I95" s="82">
        <f t="shared" si="2"/>
        <v>200000</v>
      </c>
      <c r="J95" s="89"/>
    </row>
    <row r="96" spans="2:10" ht="36">
      <c r="B96" s="92" t="s">
        <v>1539</v>
      </c>
      <c r="C96" s="80" t="s">
        <v>638</v>
      </c>
      <c r="D96" s="81" t="s">
        <v>644</v>
      </c>
      <c r="E96" s="80" t="s">
        <v>1538</v>
      </c>
      <c r="F96" s="80"/>
      <c r="G96" s="82">
        <f>G97+G98</f>
        <v>120800</v>
      </c>
      <c r="H96" s="82">
        <f>H97+H98</f>
        <v>0</v>
      </c>
      <c r="I96" s="82">
        <f t="shared" si="2"/>
        <v>120800</v>
      </c>
      <c r="J96" s="89"/>
    </row>
    <row r="97" spans="2:10" ht="24">
      <c r="B97" s="92" t="s">
        <v>768</v>
      </c>
      <c r="C97" s="80" t="s">
        <v>638</v>
      </c>
      <c r="D97" s="81" t="s">
        <v>644</v>
      </c>
      <c r="E97" s="80" t="s">
        <v>1538</v>
      </c>
      <c r="F97" s="80" t="s">
        <v>974</v>
      </c>
      <c r="G97" s="82">
        <v>96800</v>
      </c>
      <c r="H97" s="82">
        <v>0</v>
      </c>
      <c r="I97" s="82">
        <f t="shared" si="2"/>
        <v>96800</v>
      </c>
      <c r="J97" s="89"/>
    </row>
    <row r="98" spans="2:10" ht="12.75">
      <c r="B98" s="92" t="s">
        <v>773</v>
      </c>
      <c r="C98" s="80" t="s">
        <v>638</v>
      </c>
      <c r="D98" s="81" t="s">
        <v>644</v>
      </c>
      <c r="E98" s="80" t="s">
        <v>1538</v>
      </c>
      <c r="F98" s="80" t="s">
        <v>1002</v>
      </c>
      <c r="G98" s="82">
        <v>24000</v>
      </c>
      <c r="H98" s="82">
        <v>0</v>
      </c>
      <c r="I98" s="82">
        <f t="shared" si="2"/>
        <v>24000</v>
      </c>
      <c r="J98" s="89"/>
    </row>
    <row r="99" spans="2:10" ht="24">
      <c r="B99" s="92" t="s">
        <v>1585</v>
      </c>
      <c r="C99" s="80" t="s">
        <v>638</v>
      </c>
      <c r="D99" s="81" t="s">
        <v>644</v>
      </c>
      <c r="E99" s="80" t="s">
        <v>1583</v>
      </c>
      <c r="F99" s="80"/>
      <c r="G99" s="82">
        <f>G100</f>
        <v>208700</v>
      </c>
      <c r="H99" s="82">
        <f>H100</f>
        <v>69</v>
      </c>
      <c r="I99" s="82">
        <f t="shared" si="2"/>
        <v>208769</v>
      </c>
      <c r="J99" s="89"/>
    </row>
    <row r="100" spans="2:10" ht="24">
      <c r="B100" s="92" t="s">
        <v>1586</v>
      </c>
      <c r="C100" s="80" t="s">
        <v>638</v>
      </c>
      <c r="D100" s="81" t="s">
        <v>644</v>
      </c>
      <c r="E100" s="80" t="s">
        <v>1584</v>
      </c>
      <c r="F100" s="80"/>
      <c r="G100" s="82">
        <f>G101</f>
        <v>208700</v>
      </c>
      <c r="H100" s="82">
        <f>H101</f>
        <v>69</v>
      </c>
      <c r="I100" s="82">
        <f t="shared" si="2"/>
        <v>208769</v>
      </c>
      <c r="J100" s="89"/>
    </row>
    <row r="101" spans="2:10" ht="24">
      <c r="B101" s="92" t="s">
        <v>768</v>
      </c>
      <c r="C101" s="80" t="s">
        <v>638</v>
      </c>
      <c r="D101" s="81" t="s">
        <v>644</v>
      </c>
      <c r="E101" s="80" t="s">
        <v>1584</v>
      </c>
      <c r="F101" s="80" t="s">
        <v>974</v>
      </c>
      <c r="G101" s="82">
        <v>208700</v>
      </c>
      <c r="H101" s="82">
        <v>69</v>
      </c>
      <c r="I101" s="82">
        <f t="shared" si="2"/>
        <v>208769</v>
      </c>
      <c r="J101" s="89"/>
    </row>
    <row r="102" spans="2:10" ht="48">
      <c r="B102" s="92" t="s">
        <v>1387</v>
      </c>
      <c r="C102" s="80" t="s">
        <v>638</v>
      </c>
      <c r="D102" s="81" t="s">
        <v>644</v>
      </c>
      <c r="E102" s="80" t="s">
        <v>1308</v>
      </c>
      <c r="F102" s="80"/>
      <c r="G102" s="82">
        <f aca="true" t="shared" si="3" ref="G102:H105">G103</f>
        <v>10101</v>
      </c>
      <c r="H102" s="82">
        <f t="shared" si="3"/>
        <v>0</v>
      </c>
      <c r="I102" s="82">
        <f t="shared" si="2"/>
        <v>10101</v>
      </c>
      <c r="J102" s="89"/>
    </row>
    <row r="103" spans="2:10" ht="12.75">
      <c r="B103" s="92" t="s">
        <v>1388</v>
      </c>
      <c r="C103" s="80" t="s">
        <v>638</v>
      </c>
      <c r="D103" s="81" t="s">
        <v>644</v>
      </c>
      <c r="E103" s="80" t="s">
        <v>1307</v>
      </c>
      <c r="F103" s="80"/>
      <c r="G103" s="82">
        <f t="shared" si="3"/>
        <v>10101</v>
      </c>
      <c r="H103" s="82">
        <f t="shared" si="3"/>
        <v>0</v>
      </c>
      <c r="I103" s="82">
        <f t="shared" si="2"/>
        <v>10101</v>
      </c>
      <c r="J103" s="89"/>
    </row>
    <row r="104" spans="2:10" ht="12.75">
      <c r="B104" s="92" t="s">
        <v>1389</v>
      </c>
      <c r="C104" s="80" t="s">
        <v>638</v>
      </c>
      <c r="D104" s="81" t="s">
        <v>644</v>
      </c>
      <c r="E104" s="80" t="s">
        <v>751</v>
      </c>
      <c r="F104" s="80"/>
      <c r="G104" s="82">
        <f t="shared" si="3"/>
        <v>10101</v>
      </c>
      <c r="H104" s="82">
        <f t="shared" si="3"/>
        <v>0</v>
      </c>
      <c r="I104" s="82">
        <f t="shared" si="2"/>
        <v>10101</v>
      </c>
      <c r="J104" s="89"/>
    </row>
    <row r="105" spans="2:10" ht="36">
      <c r="B105" s="92" t="s">
        <v>894</v>
      </c>
      <c r="C105" s="80" t="s">
        <v>638</v>
      </c>
      <c r="D105" s="81" t="s">
        <v>644</v>
      </c>
      <c r="E105" s="80" t="s">
        <v>1306</v>
      </c>
      <c r="F105" s="80"/>
      <c r="G105" s="82">
        <f t="shared" si="3"/>
        <v>10101</v>
      </c>
      <c r="H105" s="82">
        <f t="shared" si="3"/>
        <v>0</v>
      </c>
      <c r="I105" s="82">
        <f t="shared" si="2"/>
        <v>10101</v>
      </c>
      <c r="J105" s="89"/>
    </row>
    <row r="106" spans="2:10" ht="12.75">
      <c r="B106" s="92" t="s">
        <v>773</v>
      </c>
      <c r="C106" s="80" t="s">
        <v>638</v>
      </c>
      <c r="D106" s="81" t="s">
        <v>644</v>
      </c>
      <c r="E106" s="80" t="s">
        <v>1306</v>
      </c>
      <c r="F106" s="80" t="s">
        <v>1002</v>
      </c>
      <c r="G106" s="82">
        <v>10101</v>
      </c>
      <c r="H106" s="82"/>
      <c r="I106" s="82">
        <f t="shared" si="2"/>
        <v>10101</v>
      </c>
      <c r="J106" s="89"/>
    </row>
    <row r="107" spans="2:10" ht="36">
      <c r="B107" s="92" t="s">
        <v>1472</v>
      </c>
      <c r="C107" s="80" t="s">
        <v>638</v>
      </c>
      <c r="D107" s="81" t="s">
        <v>644</v>
      </c>
      <c r="E107" s="80" t="s">
        <v>1175</v>
      </c>
      <c r="F107" s="80"/>
      <c r="G107" s="82">
        <f aca="true" t="shared" si="4" ref="G107:H109">G108</f>
        <v>2910000</v>
      </c>
      <c r="H107" s="82">
        <f t="shared" si="4"/>
        <v>0</v>
      </c>
      <c r="I107" s="82">
        <f t="shared" si="2"/>
        <v>2910000</v>
      </c>
      <c r="J107" s="89"/>
    </row>
    <row r="108" spans="2:10" ht="48">
      <c r="B108" s="92" t="s">
        <v>1544</v>
      </c>
      <c r="C108" s="80" t="s">
        <v>638</v>
      </c>
      <c r="D108" s="81" t="s">
        <v>644</v>
      </c>
      <c r="E108" s="80" t="s">
        <v>1158</v>
      </c>
      <c r="F108" s="80"/>
      <c r="G108" s="82">
        <f t="shared" si="4"/>
        <v>2910000</v>
      </c>
      <c r="H108" s="82">
        <f t="shared" si="4"/>
        <v>0</v>
      </c>
      <c r="I108" s="82">
        <f t="shared" si="2"/>
        <v>2910000</v>
      </c>
      <c r="J108" s="89"/>
    </row>
    <row r="109" spans="2:10" ht="36">
      <c r="B109" s="92" t="s">
        <v>1542</v>
      </c>
      <c r="C109" s="80" t="s">
        <v>638</v>
      </c>
      <c r="D109" s="80" t="s">
        <v>644</v>
      </c>
      <c r="E109" s="80" t="s">
        <v>1541</v>
      </c>
      <c r="F109" s="80"/>
      <c r="G109" s="82">
        <f t="shared" si="4"/>
        <v>2910000</v>
      </c>
      <c r="H109" s="82">
        <f t="shared" si="4"/>
        <v>0</v>
      </c>
      <c r="I109" s="82">
        <f t="shared" si="2"/>
        <v>2910000</v>
      </c>
      <c r="J109" s="89"/>
    </row>
    <row r="110" spans="2:10" ht="24">
      <c r="B110" s="92" t="s">
        <v>1543</v>
      </c>
      <c r="C110" s="80" t="s">
        <v>638</v>
      </c>
      <c r="D110" s="80" t="s">
        <v>644</v>
      </c>
      <c r="E110" s="80" t="s">
        <v>1540</v>
      </c>
      <c r="F110" s="80"/>
      <c r="G110" s="82">
        <f>G111+G112</f>
        <v>2910000</v>
      </c>
      <c r="H110" s="82">
        <f>H111+H112</f>
        <v>0</v>
      </c>
      <c r="I110" s="82">
        <f t="shared" si="2"/>
        <v>2910000</v>
      </c>
      <c r="J110" s="89"/>
    </row>
    <row r="111" spans="2:10" ht="60">
      <c r="B111" s="92" t="s">
        <v>767</v>
      </c>
      <c r="C111" s="80" t="s">
        <v>638</v>
      </c>
      <c r="D111" s="80" t="s">
        <v>644</v>
      </c>
      <c r="E111" s="80" t="s">
        <v>1540</v>
      </c>
      <c r="F111" s="80" t="s">
        <v>735</v>
      </c>
      <c r="G111" s="82">
        <v>2553300</v>
      </c>
      <c r="H111" s="82">
        <v>0</v>
      </c>
      <c r="I111" s="82">
        <f t="shared" si="2"/>
        <v>2553300</v>
      </c>
      <c r="J111" s="89"/>
    </row>
    <row r="112" spans="2:10" ht="24">
      <c r="B112" s="92" t="s">
        <v>768</v>
      </c>
      <c r="C112" s="80" t="s">
        <v>638</v>
      </c>
      <c r="D112" s="80" t="s">
        <v>644</v>
      </c>
      <c r="E112" s="80" t="s">
        <v>1540</v>
      </c>
      <c r="F112" s="80" t="s">
        <v>974</v>
      </c>
      <c r="G112" s="82">
        <v>356700</v>
      </c>
      <c r="H112" s="82">
        <v>0</v>
      </c>
      <c r="I112" s="82">
        <f t="shared" si="2"/>
        <v>356700</v>
      </c>
      <c r="J112" s="89"/>
    </row>
    <row r="113" spans="2:10" ht="24">
      <c r="B113" s="92" t="s">
        <v>1519</v>
      </c>
      <c r="C113" s="80" t="s">
        <v>638</v>
      </c>
      <c r="D113" s="80" t="s">
        <v>644</v>
      </c>
      <c r="E113" s="80" t="s">
        <v>1513</v>
      </c>
      <c r="F113" s="80"/>
      <c r="G113" s="82">
        <f aca="true" t="shared" si="5" ref="G113:H115">G114</f>
        <v>0</v>
      </c>
      <c r="H113" s="82">
        <f t="shared" si="5"/>
        <v>473698</v>
      </c>
      <c r="I113" s="82">
        <f t="shared" si="2"/>
        <v>473698</v>
      </c>
      <c r="J113" s="89"/>
    </row>
    <row r="114" spans="2:10" ht="12.75">
      <c r="B114" s="92" t="s">
        <v>1520</v>
      </c>
      <c r="C114" s="80" t="s">
        <v>638</v>
      </c>
      <c r="D114" s="80" t="s">
        <v>644</v>
      </c>
      <c r="E114" s="80" t="s">
        <v>1514</v>
      </c>
      <c r="F114" s="80"/>
      <c r="G114" s="82">
        <f t="shared" si="5"/>
        <v>0</v>
      </c>
      <c r="H114" s="82">
        <f t="shared" si="5"/>
        <v>473698</v>
      </c>
      <c r="I114" s="82">
        <f t="shared" si="2"/>
        <v>473698</v>
      </c>
      <c r="J114" s="89"/>
    </row>
    <row r="115" spans="2:10" ht="60">
      <c r="B115" s="92" t="s">
        <v>1521</v>
      </c>
      <c r="C115" s="80" t="s">
        <v>638</v>
      </c>
      <c r="D115" s="80" t="s">
        <v>644</v>
      </c>
      <c r="E115" s="80" t="s">
        <v>747</v>
      </c>
      <c r="F115" s="80"/>
      <c r="G115" s="82">
        <f t="shared" si="5"/>
        <v>0</v>
      </c>
      <c r="H115" s="82">
        <f t="shared" si="5"/>
        <v>473698</v>
      </c>
      <c r="I115" s="82">
        <f t="shared" si="2"/>
        <v>473698</v>
      </c>
      <c r="J115" s="89"/>
    </row>
    <row r="116" spans="2:10" ht="24">
      <c r="B116" s="92" t="s">
        <v>768</v>
      </c>
      <c r="C116" s="80" t="s">
        <v>638</v>
      </c>
      <c r="D116" s="80" t="s">
        <v>644</v>
      </c>
      <c r="E116" s="80" t="s">
        <v>747</v>
      </c>
      <c r="F116" s="80" t="s">
        <v>974</v>
      </c>
      <c r="G116" s="82">
        <v>0</v>
      </c>
      <c r="H116" s="82">
        <v>473698</v>
      </c>
      <c r="I116" s="82">
        <f t="shared" si="2"/>
        <v>473698</v>
      </c>
      <c r="J116" s="89"/>
    </row>
    <row r="117" spans="2:10" ht="36">
      <c r="B117" s="92" t="s">
        <v>1232</v>
      </c>
      <c r="C117" s="80" t="s">
        <v>638</v>
      </c>
      <c r="D117" s="81" t="s">
        <v>644</v>
      </c>
      <c r="E117" s="81" t="s">
        <v>1176</v>
      </c>
      <c r="F117" s="80"/>
      <c r="G117" s="82">
        <f>G122+G118</f>
        <v>24342381.6</v>
      </c>
      <c r="H117" s="82">
        <f>H122+H118</f>
        <v>656208.92</v>
      </c>
      <c r="I117" s="82">
        <f t="shared" si="2"/>
        <v>24998590.520000003</v>
      </c>
      <c r="J117" s="89"/>
    </row>
    <row r="118" spans="2:10" ht="24">
      <c r="B118" s="92" t="s">
        <v>1430</v>
      </c>
      <c r="C118" s="80" t="s">
        <v>638</v>
      </c>
      <c r="D118" s="81" t="s">
        <v>644</v>
      </c>
      <c r="E118" s="81" t="s">
        <v>1427</v>
      </c>
      <c r="F118" s="80"/>
      <c r="G118" s="82">
        <f aca="true" t="shared" si="6" ref="G118:H120">G119</f>
        <v>30000</v>
      </c>
      <c r="H118" s="82">
        <f t="shared" si="6"/>
        <v>0</v>
      </c>
      <c r="I118" s="82">
        <f t="shared" si="2"/>
        <v>30000</v>
      </c>
      <c r="J118" s="89"/>
    </row>
    <row r="119" spans="2:10" ht="24">
      <c r="B119" s="92" t="s">
        <v>1431</v>
      </c>
      <c r="C119" s="80" t="s">
        <v>638</v>
      </c>
      <c r="D119" s="81" t="s">
        <v>644</v>
      </c>
      <c r="E119" s="81" t="s">
        <v>1428</v>
      </c>
      <c r="F119" s="80"/>
      <c r="G119" s="82">
        <f t="shared" si="6"/>
        <v>30000</v>
      </c>
      <c r="H119" s="82">
        <f t="shared" si="6"/>
        <v>0</v>
      </c>
      <c r="I119" s="82">
        <f t="shared" si="2"/>
        <v>30000</v>
      </c>
      <c r="J119" s="89"/>
    </row>
    <row r="120" spans="2:10" ht="12.75">
      <c r="B120" s="92" t="s">
        <v>1432</v>
      </c>
      <c r="C120" s="80" t="s">
        <v>638</v>
      </c>
      <c r="D120" s="81" t="s">
        <v>644</v>
      </c>
      <c r="E120" s="81" t="s">
        <v>1429</v>
      </c>
      <c r="F120" s="80"/>
      <c r="G120" s="82">
        <f t="shared" si="6"/>
        <v>30000</v>
      </c>
      <c r="H120" s="82">
        <f t="shared" si="6"/>
        <v>0</v>
      </c>
      <c r="I120" s="82">
        <f t="shared" si="2"/>
        <v>30000</v>
      </c>
      <c r="J120" s="89"/>
    </row>
    <row r="121" spans="2:10" ht="24">
      <c r="B121" s="92" t="s">
        <v>768</v>
      </c>
      <c r="C121" s="80" t="s">
        <v>638</v>
      </c>
      <c r="D121" s="81" t="s">
        <v>644</v>
      </c>
      <c r="E121" s="81" t="s">
        <v>1429</v>
      </c>
      <c r="F121" s="80" t="s">
        <v>974</v>
      </c>
      <c r="G121" s="82">
        <v>30000</v>
      </c>
      <c r="H121" s="82">
        <v>0</v>
      </c>
      <c r="I121" s="82">
        <f t="shared" si="2"/>
        <v>30000</v>
      </c>
      <c r="J121" s="89"/>
    </row>
    <row r="122" spans="2:10" ht="48">
      <c r="B122" s="92" t="s">
        <v>1423</v>
      </c>
      <c r="C122" s="80" t="s">
        <v>638</v>
      </c>
      <c r="D122" s="81" t="s">
        <v>644</v>
      </c>
      <c r="E122" s="81" t="s">
        <v>1157</v>
      </c>
      <c r="F122" s="80"/>
      <c r="G122" s="82">
        <f>G124</f>
        <v>24312381.6</v>
      </c>
      <c r="H122" s="82">
        <f>H124</f>
        <v>656208.92</v>
      </c>
      <c r="I122" s="82">
        <f t="shared" si="2"/>
        <v>24968590.520000003</v>
      </c>
      <c r="J122" s="89"/>
    </row>
    <row r="123" spans="2:10" ht="24">
      <c r="B123" s="92" t="s">
        <v>1233</v>
      </c>
      <c r="C123" s="80" t="s">
        <v>638</v>
      </c>
      <c r="D123" s="81" t="s">
        <v>644</v>
      </c>
      <c r="E123" s="81" t="s">
        <v>1216</v>
      </c>
      <c r="F123" s="80"/>
      <c r="G123" s="82">
        <f>G124</f>
        <v>24312381.6</v>
      </c>
      <c r="H123" s="82">
        <f>H124</f>
        <v>656208.92</v>
      </c>
      <c r="I123" s="82">
        <f t="shared" si="2"/>
        <v>24968590.520000003</v>
      </c>
      <c r="J123" s="89"/>
    </row>
    <row r="124" spans="2:10" ht="24">
      <c r="B124" s="92" t="s">
        <v>1234</v>
      </c>
      <c r="C124" s="80" t="s">
        <v>638</v>
      </c>
      <c r="D124" s="81" t="s">
        <v>644</v>
      </c>
      <c r="E124" s="81" t="s">
        <v>1305</v>
      </c>
      <c r="F124" s="80"/>
      <c r="G124" s="82">
        <f>G125+G126+G127</f>
        <v>24312381.6</v>
      </c>
      <c r="H124" s="82">
        <f>H125+H126+H127</f>
        <v>656208.92</v>
      </c>
      <c r="I124" s="82">
        <f t="shared" si="2"/>
        <v>24968590.520000003</v>
      </c>
      <c r="J124" s="89"/>
    </row>
    <row r="125" spans="2:10" ht="60">
      <c r="B125" s="92" t="s">
        <v>767</v>
      </c>
      <c r="C125" s="80" t="s">
        <v>638</v>
      </c>
      <c r="D125" s="81" t="s">
        <v>644</v>
      </c>
      <c r="E125" s="81" t="s">
        <v>1305</v>
      </c>
      <c r="F125" s="80" t="s">
        <v>735</v>
      </c>
      <c r="G125" s="82">
        <v>15551300</v>
      </c>
      <c r="H125" s="82">
        <v>0</v>
      </c>
      <c r="I125" s="82">
        <f t="shared" si="2"/>
        <v>15551300</v>
      </c>
      <c r="J125" s="89"/>
    </row>
    <row r="126" spans="2:10" ht="24">
      <c r="B126" s="92" t="s">
        <v>768</v>
      </c>
      <c r="C126" s="80" t="s">
        <v>638</v>
      </c>
      <c r="D126" s="81" t="s">
        <v>644</v>
      </c>
      <c r="E126" s="81" t="s">
        <v>1305</v>
      </c>
      <c r="F126" s="80" t="s">
        <v>974</v>
      </c>
      <c r="G126" s="82">
        <v>8206081.6</v>
      </c>
      <c r="H126" s="82">
        <f>610836+45372.92</f>
        <v>656208.92</v>
      </c>
      <c r="I126" s="82">
        <f t="shared" si="2"/>
        <v>8862290.52</v>
      </c>
      <c r="J126" s="89"/>
    </row>
    <row r="127" spans="2:10" ht="12.75">
      <c r="B127" s="92" t="s">
        <v>771</v>
      </c>
      <c r="C127" s="80" t="s">
        <v>638</v>
      </c>
      <c r="D127" s="81" t="s">
        <v>644</v>
      </c>
      <c r="E127" s="81" t="s">
        <v>1305</v>
      </c>
      <c r="F127" s="80" t="s">
        <v>970</v>
      </c>
      <c r="G127" s="82">
        <v>555000</v>
      </c>
      <c r="H127" s="82">
        <v>0</v>
      </c>
      <c r="I127" s="82">
        <f t="shared" si="2"/>
        <v>555000</v>
      </c>
      <c r="J127" s="89"/>
    </row>
    <row r="128" spans="2:10" ht="36">
      <c r="B128" s="92" t="s">
        <v>1481</v>
      </c>
      <c r="C128" s="80" t="s">
        <v>638</v>
      </c>
      <c r="D128" s="81" t="s">
        <v>644</v>
      </c>
      <c r="E128" s="81" t="s">
        <v>1415</v>
      </c>
      <c r="F128" s="80"/>
      <c r="G128" s="82">
        <f aca="true" t="shared" si="7" ref="G128:H130">G129</f>
        <v>0</v>
      </c>
      <c r="H128" s="82">
        <f t="shared" si="7"/>
        <v>50000</v>
      </c>
      <c r="I128" s="82">
        <f t="shared" si="2"/>
        <v>50000</v>
      </c>
      <c r="J128" s="89"/>
    </row>
    <row r="129" spans="2:10" ht="12.75">
      <c r="B129" s="92" t="s">
        <v>1482</v>
      </c>
      <c r="C129" s="80" t="s">
        <v>638</v>
      </c>
      <c r="D129" s="81" t="s">
        <v>644</v>
      </c>
      <c r="E129" s="81" t="s">
        <v>1414</v>
      </c>
      <c r="F129" s="80"/>
      <c r="G129" s="82">
        <f t="shared" si="7"/>
        <v>0</v>
      </c>
      <c r="H129" s="82">
        <f t="shared" si="7"/>
        <v>50000</v>
      </c>
      <c r="I129" s="82">
        <f t="shared" si="2"/>
        <v>50000</v>
      </c>
      <c r="J129" s="89"/>
    </row>
    <row r="130" spans="2:10" ht="36">
      <c r="B130" s="92" t="s">
        <v>1598</v>
      </c>
      <c r="C130" s="80" t="s">
        <v>638</v>
      </c>
      <c r="D130" s="81" t="s">
        <v>644</v>
      </c>
      <c r="E130" s="81" t="s">
        <v>1599</v>
      </c>
      <c r="F130" s="80"/>
      <c r="G130" s="82">
        <f t="shared" si="7"/>
        <v>0</v>
      </c>
      <c r="H130" s="82">
        <f t="shared" si="7"/>
        <v>50000</v>
      </c>
      <c r="I130" s="82">
        <f t="shared" si="2"/>
        <v>50000</v>
      </c>
      <c r="J130" s="89"/>
    </row>
    <row r="131" spans="2:10" ht="24">
      <c r="B131" s="92" t="s">
        <v>768</v>
      </c>
      <c r="C131" s="80" t="s">
        <v>638</v>
      </c>
      <c r="D131" s="81" t="s">
        <v>644</v>
      </c>
      <c r="E131" s="81" t="s">
        <v>1599</v>
      </c>
      <c r="F131" s="80" t="s">
        <v>974</v>
      </c>
      <c r="G131" s="82">
        <v>0</v>
      </c>
      <c r="H131" s="82">
        <v>50000</v>
      </c>
      <c r="I131" s="82">
        <f t="shared" si="2"/>
        <v>50000</v>
      </c>
      <c r="J131" s="89"/>
    </row>
    <row r="132" spans="2:10" ht="12.75">
      <c r="B132" s="92" t="s">
        <v>809</v>
      </c>
      <c r="C132" s="80" t="s">
        <v>638</v>
      </c>
      <c r="D132" s="81" t="s">
        <v>644</v>
      </c>
      <c r="E132" s="81" t="s">
        <v>785</v>
      </c>
      <c r="F132" s="80"/>
      <c r="G132" s="82">
        <f>G133+G139+G141+G136+G144</f>
        <v>1290510</v>
      </c>
      <c r="H132" s="82">
        <f>H133+H139+H141+H136+H144</f>
        <v>0</v>
      </c>
      <c r="I132" s="82">
        <f t="shared" si="2"/>
        <v>1290510</v>
      </c>
      <c r="J132" s="89"/>
    </row>
    <row r="133" spans="2:10" ht="36" hidden="1">
      <c r="B133" s="92" t="s">
        <v>944</v>
      </c>
      <c r="C133" s="80" t="s">
        <v>638</v>
      </c>
      <c r="D133" s="81" t="s">
        <v>644</v>
      </c>
      <c r="E133" s="81" t="s">
        <v>673</v>
      </c>
      <c r="F133" s="80"/>
      <c r="G133" s="82">
        <f>G135+G134</f>
        <v>0</v>
      </c>
      <c r="H133" s="82">
        <f>H135+H134</f>
        <v>0</v>
      </c>
      <c r="I133" s="82">
        <f t="shared" si="2"/>
        <v>0</v>
      </c>
      <c r="J133" s="89"/>
    </row>
    <row r="134" spans="2:10" ht="60" hidden="1">
      <c r="B134" s="92" t="s">
        <v>767</v>
      </c>
      <c r="C134" s="80" t="s">
        <v>638</v>
      </c>
      <c r="D134" s="81" t="s">
        <v>644</v>
      </c>
      <c r="E134" s="81" t="s">
        <v>673</v>
      </c>
      <c r="F134" s="80" t="s">
        <v>735</v>
      </c>
      <c r="G134" s="82">
        <v>0</v>
      </c>
      <c r="H134" s="82">
        <v>0</v>
      </c>
      <c r="I134" s="82">
        <f t="shared" si="2"/>
        <v>0</v>
      </c>
      <c r="J134" s="89"/>
    </row>
    <row r="135" spans="2:10" ht="24" hidden="1">
      <c r="B135" s="92" t="s">
        <v>768</v>
      </c>
      <c r="C135" s="80" t="s">
        <v>638</v>
      </c>
      <c r="D135" s="81" t="s">
        <v>644</v>
      </c>
      <c r="E135" s="81" t="s">
        <v>673</v>
      </c>
      <c r="F135" s="80">
        <v>200</v>
      </c>
      <c r="G135" s="82">
        <v>0</v>
      </c>
      <c r="H135" s="82">
        <v>0</v>
      </c>
      <c r="I135" s="82">
        <f t="shared" si="2"/>
        <v>0</v>
      </c>
      <c r="J135" s="89"/>
    </row>
    <row r="136" spans="2:10" ht="48">
      <c r="B136" s="92" t="s">
        <v>1242</v>
      </c>
      <c r="C136" s="80" t="s">
        <v>638</v>
      </c>
      <c r="D136" s="81" t="s">
        <v>644</v>
      </c>
      <c r="E136" s="81" t="s">
        <v>1156</v>
      </c>
      <c r="F136" s="80"/>
      <c r="G136" s="82">
        <f>G137+G138</f>
        <v>692300</v>
      </c>
      <c r="H136" s="82">
        <f>H137+H138</f>
        <v>0</v>
      </c>
      <c r="I136" s="82">
        <f t="shared" si="2"/>
        <v>692300</v>
      </c>
      <c r="J136" s="89"/>
    </row>
    <row r="137" spans="2:10" ht="60">
      <c r="B137" s="92" t="s">
        <v>767</v>
      </c>
      <c r="C137" s="80" t="s">
        <v>638</v>
      </c>
      <c r="D137" s="81" t="s">
        <v>644</v>
      </c>
      <c r="E137" s="81" t="s">
        <v>1156</v>
      </c>
      <c r="F137" s="80" t="s">
        <v>735</v>
      </c>
      <c r="G137" s="82">
        <v>626740</v>
      </c>
      <c r="H137" s="82">
        <v>0</v>
      </c>
      <c r="I137" s="82">
        <f t="shared" si="2"/>
        <v>626740</v>
      </c>
      <c r="J137" s="89"/>
    </row>
    <row r="138" spans="2:10" ht="24">
      <c r="B138" s="92" t="s">
        <v>768</v>
      </c>
      <c r="C138" s="80" t="s">
        <v>638</v>
      </c>
      <c r="D138" s="81" t="s">
        <v>644</v>
      </c>
      <c r="E138" s="81" t="s">
        <v>1156</v>
      </c>
      <c r="F138" s="80" t="s">
        <v>974</v>
      </c>
      <c r="G138" s="82">
        <v>65560</v>
      </c>
      <c r="H138" s="82">
        <v>0</v>
      </c>
      <c r="I138" s="82">
        <f t="shared" si="2"/>
        <v>65560</v>
      </c>
      <c r="J138" s="89"/>
    </row>
    <row r="139" spans="2:10" ht="36">
      <c r="B139" s="92" t="s">
        <v>946</v>
      </c>
      <c r="C139" s="80" t="s">
        <v>638</v>
      </c>
      <c r="D139" s="81" t="s">
        <v>644</v>
      </c>
      <c r="E139" s="81" t="s">
        <v>674</v>
      </c>
      <c r="F139" s="80"/>
      <c r="G139" s="82">
        <f>G140</f>
        <v>58800</v>
      </c>
      <c r="H139" s="82">
        <f>H140</f>
        <v>0</v>
      </c>
      <c r="I139" s="82">
        <f t="shared" si="2"/>
        <v>58800</v>
      </c>
      <c r="J139" s="89"/>
    </row>
    <row r="140" spans="2:10" ht="24">
      <c r="B140" s="92" t="s">
        <v>768</v>
      </c>
      <c r="C140" s="80" t="s">
        <v>638</v>
      </c>
      <c r="D140" s="81" t="s">
        <v>644</v>
      </c>
      <c r="E140" s="81" t="s">
        <v>674</v>
      </c>
      <c r="F140" s="80">
        <v>200</v>
      </c>
      <c r="G140" s="82">
        <v>58800</v>
      </c>
      <c r="H140" s="82">
        <v>0</v>
      </c>
      <c r="I140" s="82">
        <f t="shared" si="2"/>
        <v>58800</v>
      </c>
      <c r="J140" s="89"/>
    </row>
    <row r="141" spans="2:10" ht="60">
      <c r="B141" s="92" t="s">
        <v>947</v>
      </c>
      <c r="C141" s="80" t="s">
        <v>638</v>
      </c>
      <c r="D141" s="81" t="s">
        <v>644</v>
      </c>
      <c r="E141" s="81" t="s">
        <v>675</v>
      </c>
      <c r="F141" s="80"/>
      <c r="G141" s="82">
        <f>G142+G143</f>
        <v>223000</v>
      </c>
      <c r="H141" s="82">
        <f>H142+H143</f>
        <v>0</v>
      </c>
      <c r="I141" s="82">
        <f t="shared" si="2"/>
        <v>223000</v>
      </c>
      <c r="J141" s="89"/>
    </row>
    <row r="142" spans="2:10" ht="60">
      <c r="B142" s="92" t="s">
        <v>767</v>
      </c>
      <c r="C142" s="80" t="s">
        <v>638</v>
      </c>
      <c r="D142" s="81" t="s">
        <v>644</v>
      </c>
      <c r="E142" s="81" t="s">
        <v>675</v>
      </c>
      <c r="F142" s="80">
        <v>100</v>
      </c>
      <c r="G142" s="82">
        <v>223000</v>
      </c>
      <c r="H142" s="82">
        <v>0</v>
      </c>
      <c r="I142" s="82">
        <f t="shared" si="2"/>
        <v>223000</v>
      </c>
      <c r="J142" s="89"/>
    </row>
    <row r="143" spans="2:10" ht="24" hidden="1">
      <c r="B143" s="92" t="s">
        <v>768</v>
      </c>
      <c r="C143" s="80" t="s">
        <v>638</v>
      </c>
      <c r="D143" s="81" t="s">
        <v>644</v>
      </c>
      <c r="E143" s="81" t="s">
        <v>675</v>
      </c>
      <c r="F143" s="80">
        <v>200</v>
      </c>
      <c r="G143" s="82">
        <v>0</v>
      </c>
      <c r="H143" s="82">
        <v>0</v>
      </c>
      <c r="I143" s="82">
        <f t="shared" si="2"/>
        <v>0</v>
      </c>
      <c r="J143" s="89"/>
    </row>
    <row r="144" spans="1:10" ht="24">
      <c r="A144" s="83"/>
      <c r="B144" s="92" t="s">
        <v>815</v>
      </c>
      <c r="C144" s="80" t="s">
        <v>638</v>
      </c>
      <c r="D144" s="81" t="s">
        <v>644</v>
      </c>
      <c r="E144" s="81" t="s">
        <v>1302</v>
      </c>
      <c r="F144" s="80"/>
      <c r="G144" s="82">
        <f>G145</f>
        <v>316410</v>
      </c>
      <c r="H144" s="82">
        <f>H145</f>
        <v>0</v>
      </c>
      <c r="I144" s="82">
        <f t="shared" si="2"/>
        <v>316410</v>
      </c>
      <c r="J144" s="89"/>
    </row>
    <row r="145" spans="1:10" ht="60">
      <c r="A145" s="83"/>
      <c r="B145" s="92" t="s">
        <v>767</v>
      </c>
      <c r="C145" s="80" t="s">
        <v>638</v>
      </c>
      <c r="D145" s="81" t="s">
        <v>644</v>
      </c>
      <c r="E145" s="81" t="s">
        <v>1302</v>
      </c>
      <c r="F145" s="80" t="s">
        <v>735</v>
      </c>
      <c r="G145" s="82">
        <v>316410</v>
      </c>
      <c r="H145" s="82">
        <v>0</v>
      </c>
      <c r="I145" s="82">
        <f t="shared" si="2"/>
        <v>316410</v>
      </c>
      <c r="J145" s="89"/>
    </row>
    <row r="146" spans="1:10" ht="24">
      <c r="A146" s="83"/>
      <c r="B146" s="92" t="s">
        <v>958</v>
      </c>
      <c r="C146" s="80" t="s">
        <v>640</v>
      </c>
      <c r="D146" s="81"/>
      <c r="E146" s="81"/>
      <c r="F146" s="80"/>
      <c r="G146" s="82">
        <f>G147+G155</f>
        <v>4295500</v>
      </c>
      <c r="H146" s="82">
        <f>H147+H155</f>
        <v>0</v>
      </c>
      <c r="I146" s="82">
        <f t="shared" si="2"/>
        <v>4295500</v>
      </c>
      <c r="J146" s="89"/>
    </row>
    <row r="147" spans="1:10" ht="36">
      <c r="A147" s="83"/>
      <c r="B147" s="92" t="s">
        <v>949</v>
      </c>
      <c r="C147" s="80" t="s">
        <v>640</v>
      </c>
      <c r="D147" s="81" t="s">
        <v>645</v>
      </c>
      <c r="E147" s="81"/>
      <c r="F147" s="80"/>
      <c r="G147" s="82">
        <f>G149</f>
        <v>4295500</v>
      </c>
      <c r="H147" s="82">
        <f>H149</f>
        <v>0</v>
      </c>
      <c r="I147" s="82">
        <f t="shared" si="2"/>
        <v>4295500</v>
      </c>
      <c r="J147" s="89"/>
    </row>
    <row r="148" spans="1:10" ht="36">
      <c r="A148" s="83"/>
      <c r="B148" s="92" t="s">
        <v>1235</v>
      </c>
      <c r="C148" s="80" t="s">
        <v>640</v>
      </c>
      <c r="D148" s="81" t="s">
        <v>645</v>
      </c>
      <c r="E148" s="81" t="s">
        <v>1175</v>
      </c>
      <c r="F148" s="80"/>
      <c r="G148" s="82">
        <f>G149</f>
        <v>4295500</v>
      </c>
      <c r="H148" s="82">
        <f>H149</f>
        <v>0</v>
      </c>
      <c r="I148" s="82">
        <f t="shared" si="2"/>
        <v>4295500</v>
      </c>
      <c r="J148" s="89"/>
    </row>
    <row r="149" spans="1:10" ht="48">
      <c r="A149" s="83"/>
      <c r="B149" s="92" t="s">
        <v>1421</v>
      </c>
      <c r="C149" s="80" t="s">
        <v>640</v>
      </c>
      <c r="D149" s="81" t="s">
        <v>645</v>
      </c>
      <c r="E149" s="81" t="s">
        <v>1158</v>
      </c>
      <c r="F149" s="80"/>
      <c r="G149" s="82">
        <f>G151</f>
        <v>4295500</v>
      </c>
      <c r="H149" s="82">
        <f>H151</f>
        <v>0</v>
      </c>
      <c r="I149" s="82">
        <f t="shared" si="2"/>
        <v>4295500</v>
      </c>
      <c r="J149" s="89"/>
    </row>
    <row r="150" spans="1:10" ht="24">
      <c r="A150" s="83"/>
      <c r="B150" s="92" t="s">
        <v>1236</v>
      </c>
      <c r="C150" s="80" t="s">
        <v>640</v>
      </c>
      <c r="D150" s="81" t="s">
        <v>645</v>
      </c>
      <c r="E150" s="81" t="s">
        <v>1215</v>
      </c>
      <c r="F150" s="80"/>
      <c r="G150" s="82">
        <f>G151</f>
        <v>4295500</v>
      </c>
      <c r="H150" s="82">
        <f>H151</f>
        <v>0</v>
      </c>
      <c r="I150" s="82">
        <f aca="true" t="shared" si="8" ref="I150:I213">G150+H150</f>
        <v>4295500</v>
      </c>
      <c r="J150" s="89"/>
    </row>
    <row r="151" spans="1:10" ht="24">
      <c r="A151" s="83"/>
      <c r="B151" s="92" t="s">
        <v>1237</v>
      </c>
      <c r="C151" s="80" t="s">
        <v>640</v>
      </c>
      <c r="D151" s="81" t="s">
        <v>645</v>
      </c>
      <c r="E151" s="81" t="s">
        <v>1309</v>
      </c>
      <c r="F151" s="80"/>
      <c r="G151" s="82">
        <f>G152+G153+G154</f>
        <v>4295500</v>
      </c>
      <c r="H151" s="82">
        <f>H152+H153+H154</f>
        <v>0</v>
      </c>
      <c r="I151" s="82">
        <f t="shared" si="8"/>
        <v>4295500</v>
      </c>
      <c r="J151" s="89"/>
    </row>
    <row r="152" spans="1:10" ht="60">
      <c r="A152" s="83"/>
      <c r="B152" s="92" t="s">
        <v>767</v>
      </c>
      <c r="C152" s="80" t="s">
        <v>640</v>
      </c>
      <c r="D152" s="81" t="s">
        <v>645</v>
      </c>
      <c r="E152" s="81" t="s">
        <v>1309</v>
      </c>
      <c r="F152" s="80" t="s">
        <v>735</v>
      </c>
      <c r="G152" s="82">
        <v>3843100</v>
      </c>
      <c r="H152" s="82">
        <v>0</v>
      </c>
      <c r="I152" s="82">
        <f t="shared" si="8"/>
        <v>3843100</v>
      </c>
      <c r="J152" s="89"/>
    </row>
    <row r="153" spans="1:10" ht="24">
      <c r="A153" s="83"/>
      <c r="B153" s="92" t="s">
        <v>768</v>
      </c>
      <c r="C153" s="80" t="s">
        <v>640</v>
      </c>
      <c r="D153" s="81" t="s">
        <v>645</v>
      </c>
      <c r="E153" s="81" t="s">
        <v>1309</v>
      </c>
      <c r="F153" s="80" t="s">
        <v>974</v>
      </c>
      <c r="G153" s="82">
        <v>417400</v>
      </c>
      <c r="H153" s="82">
        <v>0</v>
      </c>
      <c r="I153" s="82">
        <f t="shared" si="8"/>
        <v>417400</v>
      </c>
      <c r="J153" s="89"/>
    </row>
    <row r="154" spans="1:10" ht="12.75">
      <c r="A154" s="83"/>
      <c r="B154" s="92" t="s">
        <v>771</v>
      </c>
      <c r="C154" s="80" t="s">
        <v>640</v>
      </c>
      <c r="D154" s="81" t="s">
        <v>645</v>
      </c>
      <c r="E154" s="81" t="s">
        <v>1309</v>
      </c>
      <c r="F154" s="80" t="s">
        <v>970</v>
      </c>
      <c r="G154" s="82">
        <v>35000</v>
      </c>
      <c r="H154" s="82">
        <v>0</v>
      </c>
      <c r="I154" s="82">
        <f t="shared" si="8"/>
        <v>35000</v>
      </c>
      <c r="J154" s="89"/>
    </row>
    <row r="155" spans="2:10" ht="24" hidden="1">
      <c r="B155" s="92" t="s">
        <v>1034</v>
      </c>
      <c r="C155" s="80" t="s">
        <v>640</v>
      </c>
      <c r="D155" s="81">
        <v>14</v>
      </c>
      <c r="E155" s="81"/>
      <c r="F155" s="80"/>
      <c r="G155" s="82">
        <f>G156</f>
        <v>0</v>
      </c>
      <c r="H155" s="82">
        <f>H156</f>
        <v>0</v>
      </c>
      <c r="I155" s="82">
        <f t="shared" si="8"/>
        <v>0</v>
      </c>
      <c r="J155" s="89"/>
    </row>
    <row r="156" spans="2:10" ht="60" hidden="1">
      <c r="B156" s="92" t="s">
        <v>1390</v>
      </c>
      <c r="C156" s="80" t="s">
        <v>640</v>
      </c>
      <c r="D156" s="81">
        <v>14</v>
      </c>
      <c r="E156" s="81" t="s">
        <v>1313</v>
      </c>
      <c r="F156" s="80"/>
      <c r="G156" s="82">
        <f aca="true" t="shared" si="9" ref="G156:H159">G157</f>
        <v>0</v>
      </c>
      <c r="H156" s="82">
        <f t="shared" si="9"/>
        <v>0</v>
      </c>
      <c r="I156" s="82">
        <f t="shared" si="8"/>
        <v>0</v>
      </c>
      <c r="J156" s="89"/>
    </row>
    <row r="157" spans="2:10" ht="24" hidden="1">
      <c r="B157" s="92" t="s">
        <v>1391</v>
      </c>
      <c r="C157" s="80" t="s">
        <v>640</v>
      </c>
      <c r="D157" s="81">
        <v>14</v>
      </c>
      <c r="E157" s="81" t="s">
        <v>1312</v>
      </c>
      <c r="F157" s="80"/>
      <c r="G157" s="82">
        <f t="shared" si="9"/>
        <v>0</v>
      </c>
      <c r="H157" s="82">
        <f t="shared" si="9"/>
        <v>0</v>
      </c>
      <c r="I157" s="82">
        <f t="shared" si="8"/>
        <v>0</v>
      </c>
      <c r="J157" s="89"/>
    </row>
    <row r="158" spans="2:10" ht="24" hidden="1">
      <c r="B158" s="92" t="s">
        <v>1392</v>
      </c>
      <c r="C158" s="80" t="s">
        <v>640</v>
      </c>
      <c r="D158" s="81">
        <v>14</v>
      </c>
      <c r="E158" s="81" t="s">
        <v>1311</v>
      </c>
      <c r="F158" s="80"/>
      <c r="G158" s="82">
        <f t="shared" si="9"/>
        <v>0</v>
      </c>
      <c r="H158" s="82">
        <f t="shared" si="9"/>
        <v>0</v>
      </c>
      <c r="I158" s="82">
        <f t="shared" si="8"/>
        <v>0</v>
      </c>
      <c r="J158" s="89"/>
    </row>
    <row r="159" spans="2:10" ht="72" hidden="1">
      <c r="B159" s="94" t="s">
        <v>1407</v>
      </c>
      <c r="C159" s="80" t="s">
        <v>640</v>
      </c>
      <c r="D159" s="81">
        <v>14</v>
      </c>
      <c r="E159" s="81" t="s">
        <v>1310</v>
      </c>
      <c r="F159" s="80"/>
      <c r="G159" s="82">
        <f t="shared" si="9"/>
        <v>0</v>
      </c>
      <c r="H159" s="82">
        <f t="shared" si="9"/>
        <v>0</v>
      </c>
      <c r="I159" s="82">
        <f t="shared" si="8"/>
        <v>0</v>
      </c>
      <c r="J159" s="89"/>
    </row>
    <row r="160" spans="2:10" ht="24" hidden="1">
      <c r="B160" s="92" t="s">
        <v>768</v>
      </c>
      <c r="C160" s="80" t="s">
        <v>640</v>
      </c>
      <c r="D160" s="81">
        <v>14</v>
      </c>
      <c r="E160" s="81" t="s">
        <v>1310</v>
      </c>
      <c r="F160" s="80" t="s">
        <v>974</v>
      </c>
      <c r="G160" s="82">
        <v>0</v>
      </c>
      <c r="H160" s="82">
        <v>0</v>
      </c>
      <c r="I160" s="82">
        <f t="shared" si="8"/>
        <v>0</v>
      </c>
      <c r="J160" s="89"/>
    </row>
    <row r="161" spans="2:10" ht="12.75">
      <c r="B161" s="92" t="s">
        <v>959</v>
      </c>
      <c r="C161" s="80" t="s">
        <v>641</v>
      </c>
      <c r="D161" s="81"/>
      <c r="E161" s="81"/>
      <c r="F161" s="80"/>
      <c r="G161" s="82">
        <f>G162+G192+G202+G177+G186</f>
        <v>10799600</v>
      </c>
      <c r="H161" s="82">
        <f>H162+H192+H202+H177+H186</f>
        <v>1221581.44</v>
      </c>
      <c r="I161" s="82">
        <f t="shared" si="8"/>
        <v>12021181.44</v>
      </c>
      <c r="J161" s="89"/>
    </row>
    <row r="162" spans="2:10" ht="12.75">
      <c r="B162" s="92" t="s">
        <v>462</v>
      </c>
      <c r="C162" s="80" t="s">
        <v>641</v>
      </c>
      <c r="D162" s="81" t="s">
        <v>647</v>
      </c>
      <c r="E162" s="81"/>
      <c r="F162" s="80"/>
      <c r="G162" s="82">
        <f>G164</f>
        <v>1047000</v>
      </c>
      <c r="H162" s="82">
        <f>H164</f>
        <v>0</v>
      </c>
      <c r="I162" s="82">
        <f t="shared" si="8"/>
        <v>1047000</v>
      </c>
      <c r="J162" s="89"/>
    </row>
    <row r="163" spans="2:10" ht="36">
      <c r="B163" s="92" t="s">
        <v>1238</v>
      </c>
      <c r="C163" s="80" t="s">
        <v>641</v>
      </c>
      <c r="D163" s="81" t="s">
        <v>647</v>
      </c>
      <c r="E163" s="81" t="s">
        <v>1170</v>
      </c>
      <c r="F163" s="80"/>
      <c r="G163" s="82">
        <f>G164</f>
        <v>1047000</v>
      </c>
      <c r="H163" s="82">
        <f>H164</f>
        <v>0</v>
      </c>
      <c r="I163" s="82">
        <f t="shared" si="8"/>
        <v>1047000</v>
      </c>
      <c r="J163" s="89"/>
    </row>
    <row r="164" spans="2:10" ht="24">
      <c r="B164" s="92" t="s">
        <v>1239</v>
      </c>
      <c r="C164" s="80" t="s">
        <v>641</v>
      </c>
      <c r="D164" s="81" t="s">
        <v>647</v>
      </c>
      <c r="E164" s="81" t="s">
        <v>1163</v>
      </c>
      <c r="F164" s="80"/>
      <c r="G164" s="82">
        <f>G169+G173+G165</f>
        <v>1047000</v>
      </c>
      <c r="H164" s="82">
        <f>H169+H173+H165</f>
        <v>0</v>
      </c>
      <c r="I164" s="82">
        <f t="shared" si="8"/>
        <v>1047000</v>
      </c>
      <c r="J164" s="89"/>
    </row>
    <row r="165" spans="2:10" ht="24">
      <c r="B165" s="92" t="s">
        <v>1545</v>
      </c>
      <c r="C165" s="80" t="s">
        <v>641</v>
      </c>
      <c r="D165" s="81" t="s">
        <v>647</v>
      </c>
      <c r="E165" s="81" t="s">
        <v>745</v>
      </c>
      <c r="F165" s="80"/>
      <c r="G165" s="82">
        <f>G166</f>
        <v>220000</v>
      </c>
      <c r="H165" s="82">
        <f>H166</f>
        <v>0</v>
      </c>
      <c r="I165" s="82">
        <f t="shared" si="8"/>
        <v>220000</v>
      </c>
      <c r="J165" s="89"/>
    </row>
    <row r="166" spans="2:10" ht="24">
      <c r="B166" s="92" t="s">
        <v>826</v>
      </c>
      <c r="C166" s="80" t="s">
        <v>641</v>
      </c>
      <c r="D166" s="81" t="s">
        <v>647</v>
      </c>
      <c r="E166" s="81" t="s">
        <v>1113</v>
      </c>
      <c r="F166" s="80"/>
      <c r="G166" s="82">
        <f>G167+G168</f>
        <v>220000</v>
      </c>
      <c r="H166" s="82">
        <f>H167+H168</f>
        <v>0</v>
      </c>
      <c r="I166" s="82">
        <f t="shared" si="8"/>
        <v>220000</v>
      </c>
      <c r="J166" s="89"/>
    </row>
    <row r="167" spans="2:10" ht="24">
      <c r="B167" s="92" t="s">
        <v>768</v>
      </c>
      <c r="C167" s="80" t="s">
        <v>641</v>
      </c>
      <c r="D167" s="81" t="s">
        <v>647</v>
      </c>
      <c r="E167" s="81" t="s">
        <v>1113</v>
      </c>
      <c r="F167" s="80" t="s">
        <v>974</v>
      </c>
      <c r="G167" s="82">
        <v>20000</v>
      </c>
      <c r="H167" s="82">
        <v>0</v>
      </c>
      <c r="I167" s="82">
        <f t="shared" si="8"/>
        <v>20000</v>
      </c>
      <c r="J167" s="89"/>
    </row>
    <row r="168" spans="2:10" ht="12.75">
      <c r="B168" s="92" t="s">
        <v>773</v>
      </c>
      <c r="C168" s="80" t="s">
        <v>641</v>
      </c>
      <c r="D168" s="81" t="s">
        <v>647</v>
      </c>
      <c r="E168" s="81" t="s">
        <v>1113</v>
      </c>
      <c r="F168" s="80" t="s">
        <v>1002</v>
      </c>
      <c r="G168" s="82">
        <v>200000</v>
      </c>
      <c r="H168" s="82">
        <v>0</v>
      </c>
      <c r="I168" s="82">
        <f t="shared" si="8"/>
        <v>200000</v>
      </c>
      <c r="J168" s="89"/>
    </row>
    <row r="169" spans="2:10" ht="24">
      <c r="B169" s="92" t="s">
        <v>1240</v>
      </c>
      <c r="C169" s="80" t="s">
        <v>641</v>
      </c>
      <c r="D169" s="81" t="s">
        <v>647</v>
      </c>
      <c r="E169" s="81" t="s">
        <v>1159</v>
      </c>
      <c r="F169" s="80"/>
      <c r="G169" s="82">
        <f>G170</f>
        <v>405100</v>
      </c>
      <c r="H169" s="82">
        <f>H170</f>
        <v>0</v>
      </c>
      <c r="I169" s="82">
        <f t="shared" si="8"/>
        <v>405100</v>
      </c>
      <c r="J169" s="89"/>
    </row>
    <row r="170" spans="2:10" ht="36">
      <c r="B170" s="92" t="s">
        <v>1244</v>
      </c>
      <c r="C170" s="80" t="s">
        <v>641</v>
      </c>
      <c r="D170" s="81" t="s">
        <v>647</v>
      </c>
      <c r="E170" s="81" t="s">
        <v>1161</v>
      </c>
      <c r="F170" s="80"/>
      <c r="G170" s="82">
        <f>G171+G172</f>
        <v>405100</v>
      </c>
      <c r="H170" s="82">
        <f>H171+H172</f>
        <v>0</v>
      </c>
      <c r="I170" s="82">
        <f t="shared" si="8"/>
        <v>405100</v>
      </c>
      <c r="J170" s="89"/>
    </row>
    <row r="171" spans="2:10" ht="60">
      <c r="B171" s="92" t="s">
        <v>767</v>
      </c>
      <c r="C171" s="80" t="s">
        <v>641</v>
      </c>
      <c r="D171" s="81" t="s">
        <v>647</v>
      </c>
      <c r="E171" s="81" t="s">
        <v>1161</v>
      </c>
      <c r="F171" s="80" t="s">
        <v>735</v>
      </c>
      <c r="G171" s="82">
        <v>40510</v>
      </c>
      <c r="H171" s="82">
        <v>0</v>
      </c>
      <c r="I171" s="82">
        <f t="shared" si="8"/>
        <v>40510</v>
      </c>
      <c r="J171" s="89"/>
    </row>
    <row r="172" spans="2:10" ht="24">
      <c r="B172" s="92" t="s">
        <v>768</v>
      </c>
      <c r="C172" s="80" t="s">
        <v>641</v>
      </c>
      <c r="D172" s="81" t="s">
        <v>647</v>
      </c>
      <c r="E172" s="81" t="s">
        <v>1161</v>
      </c>
      <c r="F172" s="80" t="s">
        <v>974</v>
      </c>
      <c r="G172" s="82">
        <v>364590</v>
      </c>
      <c r="H172" s="82">
        <v>0</v>
      </c>
      <c r="I172" s="82">
        <f t="shared" si="8"/>
        <v>364590</v>
      </c>
      <c r="J172" s="89"/>
    </row>
    <row r="173" spans="2:10" ht="24">
      <c r="B173" s="92" t="s">
        <v>1245</v>
      </c>
      <c r="C173" s="80" t="s">
        <v>641</v>
      </c>
      <c r="D173" s="81" t="s">
        <v>647</v>
      </c>
      <c r="E173" s="81" t="s">
        <v>1160</v>
      </c>
      <c r="F173" s="80"/>
      <c r="G173" s="82">
        <f>G174</f>
        <v>421900</v>
      </c>
      <c r="H173" s="82">
        <f>H174</f>
        <v>0</v>
      </c>
      <c r="I173" s="82">
        <f t="shared" si="8"/>
        <v>421900</v>
      </c>
      <c r="J173" s="89"/>
    </row>
    <row r="174" spans="2:10" ht="86.25" customHeight="1">
      <c r="B174" s="94" t="s">
        <v>827</v>
      </c>
      <c r="C174" s="80" t="s">
        <v>641</v>
      </c>
      <c r="D174" s="81" t="s">
        <v>647</v>
      </c>
      <c r="E174" s="81" t="s">
        <v>1162</v>
      </c>
      <c r="F174" s="80"/>
      <c r="G174" s="82">
        <f>G176+G175</f>
        <v>421900</v>
      </c>
      <c r="H174" s="82">
        <f>H176+H175</f>
        <v>0</v>
      </c>
      <c r="I174" s="82">
        <f t="shared" si="8"/>
        <v>421900</v>
      </c>
      <c r="J174" s="89"/>
    </row>
    <row r="175" spans="2:10" ht="60" hidden="1">
      <c r="B175" s="92" t="s">
        <v>767</v>
      </c>
      <c r="C175" s="80" t="s">
        <v>641</v>
      </c>
      <c r="D175" s="81" t="s">
        <v>647</v>
      </c>
      <c r="E175" s="81" t="s">
        <v>1162</v>
      </c>
      <c r="F175" s="80" t="s">
        <v>735</v>
      </c>
      <c r="G175" s="82">
        <v>0</v>
      </c>
      <c r="H175" s="82">
        <v>0</v>
      </c>
      <c r="I175" s="82">
        <f t="shared" si="8"/>
        <v>0</v>
      </c>
      <c r="J175" s="89"/>
    </row>
    <row r="176" spans="2:10" ht="24">
      <c r="B176" s="92" t="s">
        <v>768</v>
      </c>
      <c r="C176" s="80" t="s">
        <v>641</v>
      </c>
      <c r="D176" s="81" t="s">
        <v>647</v>
      </c>
      <c r="E176" s="81" t="s">
        <v>1162</v>
      </c>
      <c r="F176" s="80" t="s">
        <v>974</v>
      </c>
      <c r="G176" s="82">
        <v>421900</v>
      </c>
      <c r="H176" s="82">
        <v>0</v>
      </c>
      <c r="I176" s="82">
        <f t="shared" si="8"/>
        <v>421900</v>
      </c>
      <c r="J176" s="89"/>
    </row>
    <row r="177" spans="2:10" ht="12.75">
      <c r="B177" s="92" t="s">
        <v>354</v>
      </c>
      <c r="C177" s="80" t="s">
        <v>641</v>
      </c>
      <c r="D177" s="80" t="s">
        <v>642</v>
      </c>
      <c r="E177" s="81"/>
      <c r="F177" s="80"/>
      <c r="G177" s="82">
        <f>G178</f>
        <v>0</v>
      </c>
      <c r="H177" s="82">
        <f>H178</f>
        <v>97109</v>
      </c>
      <c r="I177" s="82">
        <f t="shared" si="8"/>
        <v>97109</v>
      </c>
      <c r="J177" s="89"/>
    </row>
    <row r="178" spans="2:10" ht="48">
      <c r="B178" s="92" t="s">
        <v>1249</v>
      </c>
      <c r="C178" s="80" t="s">
        <v>641</v>
      </c>
      <c r="D178" s="80" t="s">
        <v>642</v>
      </c>
      <c r="E178" s="81" t="s">
        <v>1255</v>
      </c>
      <c r="F178" s="80"/>
      <c r="G178" s="82">
        <f>G179</f>
        <v>0</v>
      </c>
      <c r="H178" s="82">
        <f>H179</f>
        <v>97109</v>
      </c>
      <c r="I178" s="82">
        <f t="shared" si="8"/>
        <v>97109</v>
      </c>
      <c r="J178" s="89"/>
    </row>
    <row r="179" spans="2:10" ht="23.25">
      <c r="B179" s="92" t="s">
        <v>1384</v>
      </c>
      <c r="C179" s="80" t="s">
        <v>641</v>
      </c>
      <c r="D179" s="80" t="s">
        <v>642</v>
      </c>
      <c r="E179" s="81" t="s">
        <v>1253</v>
      </c>
      <c r="F179" s="80"/>
      <c r="G179" s="82">
        <f>G180+G184</f>
        <v>0</v>
      </c>
      <c r="H179" s="82">
        <f>H180+H184</f>
        <v>97109</v>
      </c>
      <c r="I179" s="82">
        <f t="shared" si="8"/>
        <v>97109</v>
      </c>
      <c r="J179" s="89"/>
    </row>
    <row r="180" spans="2:10" ht="36">
      <c r="B180" s="92" t="s">
        <v>1254</v>
      </c>
      <c r="C180" s="80" t="s">
        <v>641</v>
      </c>
      <c r="D180" s="80" t="s">
        <v>642</v>
      </c>
      <c r="E180" s="81" t="s">
        <v>1252</v>
      </c>
      <c r="F180" s="80"/>
      <c r="G180" s="82">
        <f>G182+G181+G183</f>
        <v>0</v>
      </c>
      <c r="H180" s="82">
        <f>H182+H181+H183</f>
        <v>97109</v>
      </c>
      <c r="I180" s="82">
        <f t="shared" si="8"/>
        <v>97109</v>
      </c>
      <c r="J180" s="89"/>
    </row>
    <row r="181" spans="2:10" ht="24">
      <c r="B181" s="92" t="s">
        <v>768</v>
      </c>
      <c r="C181" s="80" t="s">
        <v>641</v>
      </c>
      <c r="D181" s="80" t="s">
        <v>642</v>
      </c>
      <c r="E181" s="81" t="s">
        <v>1252</v>
      </c>
      <c r="F181" s="80" t="s">
        <v>974</v>
      </c>
      <c r="G181" s="82">
        <v>0</v>
      </c>
      <c r="H181" s="82">
        <v>97109</v>
      </c>
      <c r="I181" s="82">
        <f t="shared" si="8"/>
        <v>97109</v>
      </c>
      <c r="J181" s="89"/>
    </row>
    <row r="182" spans="2:10" ht="24" hidden="1">
      <c r="B182" s="92" t="s">
        <v>774</v>
      </c>
      <c r="C182" s="80" t="s">
        <v>641</v>
      </c>
      <c r="D182" s="80" t="s">
        <v>642</v>
      </c>
      <c r="E182" s="81" t="s">
        <v>1252</v>
      </c>
      <c r="F182" s="80" t="s">
        <v>1012</v>
      </c>
      <c r="G182" s="82">
        <v>0</v>
      </c>
      <c r="H182" s="82">
        <v>0</v>
      </c>
      <c r="I182" s="82">
        <f t="shared" si="8"/>
        <v>0</v>
      </c>
      <c r="J182" s="89"/>
    </row>
    <row r="183" spans="2:10" ht="12.75" hidden="1">
      <c r="B183" s="92" t="s">
        <v>771</v>
      </c>
      <c r="C183" s="80" t="s">
        <v>641</v>
      </c>
      <c r="D183" s="80" t="s">
        <v>642</v>
      </c>
      <c r="E183" s="81" t="s">
        <v>1252</v>
      </c>
      <c r="F183" s="80" t="s">
        <v>970</v>
      </c>
      <c r="G183" s="82">
        <v>0</v>
      </c>
      <c r="H183" s="82">
        <v>0</v>
      </c>
      <c r="I183" s="82">
        <f t="shared" si="8"/>
        <v>0</v>
      </c>
      <c r="J183" s="89"/>
    </row>
    <row r="184" spans="2:10" ht="36" hidden="1">
      <c r="B184" s="92" t="s">
        <v>1406</v>
      </c>
      <c r="C184" s="80" t="s">
        <v>641</v>
      </c>
      <c r="D184" s="80" t="s">
        <v>642</v>
      </c>
      <c r="E184" s="81" t="s">
        <v>1366</v>
      </c>
      <c r="F184" s="80"/>
      <c r="G184" s="82">
        <f>G185</f>
        <v>0</v>
      </c>
      <c r="H184" s="82">
        <f>H185</f>
        <v>0</v>
      </c>
      <c r="I184" s="82">
        <f t="shared" si="8"/>
        <v>0</v>
      </c>
      <c r="J184" s="89"/>
    </row>
    <row r="185" spans="2:10" ht="24" hidden="1">
      <c r="B185" s="92" t="s">
        <v>768</v>
      </c>
      <c r="C185" s="80" t="s">
        <v>641</v>
      </c>
      <c r="D185" s="80" t="s">
        <v>642</v>
      </c>
      <c r="E185" s="81" t="s">
        <v>1366</v>
      </c>
      <c r="F185" s="80" t="s">
        <v>974</v>
      </c>
      <c r="G185" s="82">
        <v>0</v>
      </c>
      <c r="H185" s="82">
        <v>0</v>
      </c>
      <c r="I185" s="82">
        <f t="shared" si="8"/>
        <v>0</v>
      </c>
      <c r="J185" s="89"/>
    </row>
    <row r="186" spans="2:10" ht="24" hidden="1">
      <c r="B186" s="92" t="s">
        <v>1434</v>
      </c>
      <c r="C186" s="80" t="s">
        <v>641</v>
      </c>
      <c r="D186" s="80" t="s">
        <v>650</v>
      </c>
      <c r="E186" s="81"/>
      <c r="F186" s="80"/>
      <c r="G186" s="82">
        <f aca="true" t="shared" si="10" ref="G186:H190">G187</f>
        <v>0</v>
      </c>
      <c r="H186" s="82">
        <f t="shared" si="10"/>
        <v>0</v>
      </c>
      <c r="I186" s="82">
        <f t="shared" si="8"/>
        <v>0</v>
      </c>
      <c r="J186" s="89"/>
    </row>
    <row r="187" spans="2:10" ht="48" hidden="1">
      <c r="B187" s="92" t="s">
        <v>1249</v>
      </c>
      <c r="C187" s="80" t="s">
        <v>641</v>
      </c>
      <c r="D187" s="80" t="s">
        <v>650</v>
      </c>
      <c r="E187" s="81" t="s">
        <v>1175</v>
      </c>
      <c r="F187" s="80"/>
      <c r="G187" s="82">
        <f t="shared" si="10"/>
        <v>0</v>
      </c>
      <c r="H187" s="82">
        <f t="shared" si="10"/>
        <v>0</v>
      </c>
      <c r="I187" s="82">
        <f t="shared" si="8"/>
        <v>0</v>
      </c>
      <c r="J187" s="89"/>
    </row>
    <row r="188" spans="2:10" ht="23.25" hidden="1">
      <c r="B188" s="92" t="s">
        <v>1384</v>
      </c>
      <c r="C188" s="80" t="s">
        <v>641</v>
      </c>
      <c r="D188" s="80" t="s">
        <v>650</v>
      </c>
      <c r="E188" s="81" t="s">
        <v>1165</v>
      </c>
      <c r="F188" s="80"/>
      <c r="G188" s="82">
        <f t="shared" si="10"/>
        <v>0</v>
      </c>
      <c r="H188" s="82">
        <f t="shared" si="10"/>
        <v>0</v>
      </c>
      <c r="I188" s="82">
        <f t="shared" si="8"/>
        <v>0</v>
      </c>
      <c r="J188" s="89"/>
    </row>
    <row r="189" spans="2:10" ht="24" hidden="1">
      <c r="B189" s="92" t="s">
        <v>1247</v>
      </c>
      <c r="C189" s="80" t="s">
        <v>641</v>
      </c>
      <c r="D189" s="80" t="s">
        <v>650</v>
      </c>
      <c r="E189" s="81" t="s">
        <v>1164</v>
      </c>
      <c r="F189" s="80"/>
      <c r="G189" s="82">
        <f t="shared" si="10"/>
        <v>0</v>
      </c>
      <c r="H189" s="82">
        <f t="shared" si="10"/>
        <v>0</v>
      </c>
      <c r="I189" s="82">
        <f t="shared" si="8"/>
        <v>0</v>
      </c>
      <c r="J189" s="89"/>
    </row>
    <row r="190" spans="2:10" ht="24" hidden="1">
      <c r="B190" s="92" t="s">
        <v>1435</v>
      </c>
      <c r="C190" s="80" t="s">
        <v>641</v>
      </c>
      <c r="D190" s="80" t="s">
        <v>650</v>
      </c>
      <c r="E190" s="81" t="s">
        <v>1433</v>
      </c>
      <c r="F190" s="80"/>
      <c r="G190" s="82">
        <f t="shared" si="10"/>
        <v>0</v>
      </c>
      <c r="H190" s="82">
        <f t="shared" si="10"/>
        <v>0</v>
      </c>
      <c r="I190" s="82">
        <f t="shared" si="8"/>
        <v>0</v>
      </c>
      <c r="J190" s="89"/>
    </row>
    <row r="191" spans="2:10" ht="24" hidden="1">
      <c r="B191" s="92" t="s">
        <v>768</v>
      </c>
      <c r="C191" s="80" t="s">
        <v>641</v>
      </c>
      <c r="D191" s="80" t="s">
        <v>650</v>
      </c>
      <c r="E191" s="81" t="s">
        <v>1433</v>
      </c>
      <c r="F191" s="80" t="s">
        <v>974</v>
      </c>
      <c r="G191" s="82">
        <v>0</v>
      </c>
      <c r="H191" s="82">
        <v>0</v>
      </c>
      <c r="I191" s="82">
        <f t="shared" si="8"/>
        <v>0</v>
      </c>
      <c r="J191" s="89"/>
    </row>
    <row r="192" spans="2:10" ht="12.75">
      <c r="B192" s="92" t="s">
        <v>629</v>
      </c>
      <c r="C192" s="80" t="s">
        <v>641</v>
      </c>
      <c r="D192" s="81" t="s">
        <v>645</v>
      </c>
      <c r="E192" s="81"/>
      <c r="F192" s="80"/>
      <c r="G192" s="82">
        <f>G194</f>
        <v>9140800</v>
      </c>
      <c r="H192" s="82">
        <f>H194</f>
        <v>855872.44</v>
      </c>
      <c r="I192" s="82">
        <f t="shared" si="8"/>
        <v>9996672.44</v>
      </c>
      <c r="J192" s="89"/>
    </row>
    <row r="193" spans="2:10" ht="36">
      <c r="B193" s="92" t="s">
        <v>1235</v>
      </c>
      <c r="C193" s="80" t="s">
        <v>641</v>
      </c>
      <c r="D193" s="81" t="s">
        <v>645</v>
      </c>
      <c r="E193" s="81" t="s">
        <v>1175</v>
      </c>
      <c r="F193" s="80"/>
      <c r="G193" s="82">
        <f>G194</f>
        <v>9140800</v>
      </c>
      <c r="H193" s="82">
        <f>H194</f>
        <v>855872.44</v>
      </c>
      <c r="I193" s="82">
        <f t="shared" si="8"/>
        <v>9996672.44</v>
      </c>
      <c r="J193" s="89"/>
    </row>
    <row r="194" spans="2:10" ht="36">
      <c r="B194" s="92" t="s">
        <v>1246</v>
      </c>
      <c r="C194" s="80" t="s">
        <v>641</v>
      </c>
      <c r="D194" s="81" t="s">
        <v>645</v>
      </c>
      <c r="E194" s="81" t="s">
        <v>1165</v>
      </c>
      <c r="F194" s="80"/>
      <c r="G194" s="82">
        <f>G195</f>
        <v>9140800</v>
      </c>
      <c r="H194" s="82">
        <f>H195</f>
        <v>855872.44</v>
      </c>
      <c r="I194" s="82">
        <f t="shared" si="8"/>
        <v>9996672.44</v>
      </c>
      <c r="J194" s="89"/>
    </row>
    <row r="195" spans="2:10" ht="24">
      <c r="B195" s="92" t="s">
        <v>1247</v>
      </c>
      <c r="C195" s="80" t="s">
        <v>641</v>
      </c>
      <c r="D195" s="81" t="s">
        <v>645</v>
      </c>
      <c r="E195" s="81" t="s">
        <v>1164</v>
      </c>
      <c r="F195" s="80"/>
      <c r="G195" s="82">
        <f>G196+G199</f>
        <v>9140800</v>
      </c>
      <c r="H195" s="82">
        <f>H196+H199</f>
        <v>855872.44</v>
      </c>
      <c r="I195" s="82">
        <f t="shared" si="8"/>
        <v>9996672.44</v>
      </c>
      <c r="J195" s="89"/>
    </row>
    <row r="196" spans="2:10" ht="12.75">
      <c r="B196" s="92" t="s">
        <v>1248</v>
      </c>
      <c r="C196" s="80" t="s">
        <v>641</v>
      </c>
      <c r="D196" s="81" t="s">
        <v>645</v>
      </c>
      <c r="E196" s="81" t="s">
        <v>1166</v>
      </c>
      <c r="F196" s="80"/>
      <c r="G196" s="82">
        <f>G197+G198</f>
        <v>9140800</v>
      </c>
      <c r="H196" s="82">
        <f>H197+H198</f>
        <v>855872.44</v>
      </c>
      <c r="I196" s="82">
        <f t="shared" si="8"/>
        <v>9996672.44</v>
      </c>
      <c r="J196" s="89"/>
    </row>
    <row r="197" spans="2:10" ht="24">
      <c r="B197" s="92" t="s">
        <v>768</v>
      </c>
      <c r="C197" s="80" t="s">
        <v>641</v>
      </c>
      <c r="D197" s="81" t="s">
        <v>645</v>
      </c>
      <c r="E197" s="81" t="s">
        <v>1166</v>
      </c>
      <c r="F197" s="80" t="s">
        <v>974</v>
      </c>
      <c r="G197" s="82">
        <v>3820000</v>
      </c>
      <c r="H197" s="82">
        <v>855872.44</v>
      </c>
      <c r="I197" s="82">
        <f t="shared" si="8"/>
        <v>4675872.4399999995</v>
      </c>
      <c r="J197" s="89"/>
    </row>
    <row r="198" spans="2:10" ht="12.75">
      <c r="B198" s="92" t="s">
        <v>771</v>
      </c>
      <c r="C198" s="80" t="s">
        <v>641</v>
      </c>
      <c r="D198" s="81" t="s">
        <v>645</v>
      </c>
      <c r="E198" s="81" t="s">
        <v>1166</v>
      </c>
      <c r="F198" s="80" t="s">
        <v>970</v>
      </c>
      <c r="G198" s="82">
        <v>5320800</v>
      </c>
      <c r="H198" s="82">
        <v>0</v>
      </c>
      <c r="I198" s="82">
        <f t="shared" si="8"/>
        <v>5320800</v>
      </c>
      <c r="J198" s="89"/>
    </row>
    <row r="199" spans="2:10" ht="12.75" hidden="1">
      <c r="B199" s="92" t="s">
        <v>1437</v>
      </c>
      <c r="C199" s="80" t="s">
        <v>641</v>
      </c>
      <c r="D199" s="81" t="s">
        <v>645</v>
      </c>
      <c r="E199" s="81" t="s">
        <v>1436</v>
      </c>
      <c r="F199" s="80"/>
      <c r="G199" s="82">
        <f>G200+G201</f>
        <v>0</v>
      </c>
      <c r="H199" s="82">
        <f>H200+H201</f>
        <v>0</v>
      </c>
      <c r="I199" s="82">
        <f t="shared" si="8"/>
        <v>0</v>
      </c>
      <c r="J199" s="89"/>
    </row>
    <row r="200" spans="2:10" ht="24" hidden="1">
      <c r="B200" s="92" t="s">
        <v>768</v>
      </c>
      <c r="C200" s="80" t="s">
        <v>641</v>
      </c>
      <c r="D200" s="81" t="s">
        <v>645</v>
      </c>
      <c r="E200" s="81" t="s">
        <v>1436</v>
      </c>
      <c r="F200" s="80" t="s">
        <v>974</v>
      </c>
      <c r="G200" s="82">
        <v>0</v>
      </c>
      <c r="H200" s="82">
        <v>0</v>
      </c>
      <c r="I200" s="82">
        <f t="shared" si="8"/>
        <v>0</v>
      </c>
      <c r="J200" s="89"/>
    </row>
    <row r="201" spans="2:10" ht="12.75" hidden="1">
      <c r="B201" s="92" t="s">
        <v>771</v>
      </c>
      <c r="C201" s="80" t="s">
        <v>641</v>
      </c>
      <c r="D201" s="81" t="s">
        <v>645</v>
      </c>
      <c r="E201" s="81" t="s">
        <v>1436</v>
      </c>
      <c r="F201" s="80" t="s">
        <v>970</v>
      </c>
      <c r="G201" s="82">
        <v>0</v>
      </c>
      <c r="H201" s="82">
        <v>0</v>
      </c>
      <c r="I201" s="82">
        <f t="shared" si="8"/>
        <v>0</v>
      </c>
      <c r="J201" s="89"/>
    </row>
    <row r="202" spans="2:10" ht="12.75">
      <c r="B202" s="92" t="s">
        <v>469</v>
      </c>
      <c r="C202" s="80" t="s">
        <v>641</v>
      </c>
      <c r="D202" s="81" t="s">
        <v>648</v>
      </c>
      <c r="E202" s="81"/>
      <c r="F202" s="80"/>
      <c r="G202" s="82">
        <f>G203+G215+G210+G233</f>
        <v>611800</v>
      </c>
      <c r="H202" s="82">
        <f>H203+H215+H210+H233</f>
        <v>268600</v>
      </c>
      <c r="I202" s="82">
        <f t="shared" si="8"/>
        <v>880400</v>
      </c>
      <c r="J202" s="89"/>
    </row>
    <row r="203" spans="2:10" ht="36">
      <c r="B203" s="92" t="s">
        <v>1238</v>
      </c>
      <c r="C203" s="80" t="s">
        <v>641</v>
      </c>
      <c r="D203" s="81" t="s">
        <v>648</v>
      </c>
      <c r="E203" s="81" t="s">
        <v>1170</v>
      </c>
      <c r="F203" s="80"/>
      <c r="G203" s="82">
        <f>G204</f>
        <v>300000</v>
      </c>
      <c r="H203" s="82">
        <f>H204</f>
        <v>0</v>
      </c>
      <c r="I203" s="82">
        <f t="shared" si="8"/>
        <v>300000</v>
      </c>
      <c r="J203" s="89"/>
    </row>
    <row r="204" spans="2:10" ht="24">
      <c r="B204" s="92" t="s">
        <v>1382</v>
      </c>
      <c r="C204" s="80" t="s">
        <v>641</v>
      </c>
      <c r="D204" s="81" t="s">
        <v>648</v>
      </c>
      <c r="E204" s="81" t="s">
        <v>1315</v>
      </c>
      <c r="F204" s="80"/>
      <c r="G204" s="82">
        <f>G205+G208</f>
        <v>300000</v>
      </c>
      <c r="H204" s="82">
        <f>H205+H208</f>
        <v>0</v>
      </c>
      <c r="I204" s="82">
        <f t="shared" si="8"/>
        <v>300000</v>
      </c>
      <c r="J204" s="89"/>
    </row>
    <row r="205" spans="2:10" ht="36">
      <c r="B205" s="92" t="s">
        <v>1383</v>
      </c>
      <c r="C205" s="80" t="s">
        <v>641</v>
      </c>
      <c r="D205" s="81" t="s">
        <v>648</v>
      </c>
      <c r="E205" s="81" t="s">
        <v>1314</v>
      </c>
      <c r="F205" s="80"/>
      <c r="G205" s="82">
        <f>G207+G206</f>
        <v>270000</v>
      </c>
      <c r="H205" s="82">
        <f>H207+H206</f>
        <v>0</v>
      </c>
      <c r="I205" s="82">
        <f t="shared" si="8"/>
        <v>270000</v>
      </c>
      <c r="J205" s="89"/>
    </row>
    <row r="206" spans="2:10" ht="24" hidden="1">
      <c r="B206" s="92" t="s">
        <v>768</v>
      </c>
      <c r="C206" s="80" t="s">
        <v>641</v>
      </c>
      <c r="D206" s="81" t="s">
        <v>648</v>
      </c>
      <c r="E206" s="81" t="s">
        <v>1314</v>
      </c>
      <c r="F206" s="80" t="s">
        <v>974</v>
      </c>
      <c r="G206" s="82">
        <v>0</v>
      </c>
      <c r="H206" s="82">
        <v>0</v>
      </c>
      <c r="I206" s="82">
        <f t="shared" si="8"/>
        <v>0</v>
      </c>
      <c r="J206" s="89"/>
    </row>
    <row r="207" spans="2:10" ht="12.75">
      <c r="B207" s="92" t="s">
        <v>771</v>
      </c>
      <c r="C207" s="80" t="s">
        <v>641</v>
      </c>
      <c r="D207" s="81" t="s">
        <v>648</v>
      </c>
      <c r="E207" s="81" t="s">
        <v>1314</v>
      </c>
      <c r="F207" s="80">
        <v>800</v>
      </c>
      <c r="G207" s="82">
        <v>270000</v>
      </c>
      <c r="H207" s="82">
        <v>0</v>
      </c>
      <c r="I207" s="82">
        <f t="shared" si="8"/>
        <v>270000</v>
      </c>
      <c r="J207" s="89"/>
    </row>
    <row r="208" spans="2:10" ht="36">
      <c r="B208" s="92" t="s">
        <v>1381</v>
      </c>
      <c r="C208" s="80" t="s">
        <v>641</v>
      </c>
      <c r="D208" s="81" t="s">
        <v>648</v>
      </c>
      <c r="E208" s="81" t="s">
        <v>1316</v>
      </c>
      <c r="F208" s="80"/>
      <c r="G208" s="82">
        <f>G209</f>
        <v>30000</v>
      </c>
      <c r="H208" s="82">
        <f>H209</f>
        <v>0</v>
      </c>
      <c r="I208" s="82">
        <f t="shared" si="8"/>
        <v>30000</v>
      </c>
      <c r="J208" s="89"/>
    </row>
    <row r="209" spans="2:10" ht="24">
      <c r="B209" s="92" t="s">
        <v>768</v>
      </c>
      <c r="C209" s="80" t="s">
        <v>641</v>
      </c>
      <c r="D209" s="81" t="s">
        <v>648</v>
      </c>
      <c r="E209" s="81" t="s">
        <v>1316</v>
      </c>
      <c r="F209" s="80" t="s">
        <v>974</v>
      </c>
      <c r="G209" s="82">
        <v>30000</v>
      </c>
      <c r="H209" s="82">
        <v>0</v>
      </c>
      <c r="I209" s="82">
        <f t="shared" si="8"/>
        <v>30000</v>
      </c>
      <c r="J209" s="89"/>
    </row>
    <row r="210" spans="2:10" ht="48" hidden="1">
      <c r="B210" s="92" t="s">
        <v>1440</v>
      </c>
      <c r="C210" s="80" t="s">
        <v>641</v>
      </c>
      <c r="D210" s="81" t="s">
        <v>648</v>
      </c>
      <c r="E210" s="81" t="s">
        <v>1313</v>
      </c>
      <c r="F210" s="80"/>
      <c r="G210" s="82">
        <f aca="true" t="shared" si="11" ref="G210:H213">G211</f>
        <v>0</v>
      </c>
      <c r="H210" s="82">
        <f t="shared" si="11"/>
        <v>0</v>
      </c>
      <c r="I210" s="82">
        <f t="shared" si="8"/>
        <v>0</v>
      </c>
      <c r="J210" s="89"/>
    </row>
    <row r="211" spans="2:10" ht="24" hidden="1">
      <c r="B211" s="92" t="s">
        <v>1441</v>
      </c>
      <c r="C211" s="80" t="s">
        <v>641</v>
      </c>
      <c r="D211" s="81" t="s">
        <v>648</v>
      </c>
      <c r="E211" s="81" t="s">
        <v>1312</v>
      </c>
      <c r="F211" s="80"/>
      <c r="G211" s="82">
        <f t="shared" si="11"/>
        <v>0</v>
      </c>
      <c r="H211" s="82">
        <f t="shared" si="11"/>
        <v>0</v>
      </c>
      <c r="I211" s="82">
        <f t="shared" si="8"/>
        <v>0</v>
      </c>
      <c r="J211" s="89"/>
    </row>
    <row r="212" spans="2:10" ht="36" hidden="1">
      <c r="B212" s="92" t="s">
        <v>1442</v>
      </c>
      <c r="C212" s="80" t="s">
        <v>641</v>
      </c>
      <c r="D212" s="81" t="s">
        <v>648</v>
      </c>
      <c r="E212" s="81" t="s">
        <v>1438</v>
      </c>
      <c r="F212" s="80"/>
      <c r="G212" s="82">
        <f t="shared" si="11"/>
        <v>0</v>
      </c>
      <c r="H212" s="82">
        <f t="shared" si="11"/>
        <v>0</v>
      </c>
      <c r="I212" s="82">
        <f t="shared" si="8"/>
        <v>0</v>
      </c>
      <c r="J212" s="89"/>
    </row>
    <row r="213" spans="2:10" ht="24" hidden="1">
      <c r="B213" s="92" t="s">
        <v>1084</v>
      </c>
      <c r="C213" s="80" t="s">
        <v>641</v>
      </c>
      <c r="D213" s="81" t="s">
        <v>648</v>
      </c>
      <c r="E213" s="81" t="s">
        <v>1439</v>
      </c>
      <c r="F213" s="80"/>
      <c r="G213" s="82">
        <f t="shared" si="11"/>
        <v>0</v>
      </c>
      <c r="H213" s="82">
        <f t="shared" si="11"/>
        <v>0</v>
      </c>
      <c r="I213" s="82">
        <f t="shared" si="8"/>
        <v>0</v>
      </c>
      <c r="J213" s="89"/>
    </row>
    <row r="214" spans="2:10" ht="24" hidden="1">
      <c r="B214" s="92" t="s">
        <v>768</v>
      </c>
      <c r="C214" s="80" t="s">
        <v>641</v>
      </c>
      <c r="D214" s="81" t="s">
        <v>648</v>
      </c>
      <c r="E214" s="81" t="s">
        <v>1439</v>
      </c>
      <c r="F214" s="80" t="s">
        <v>974</v>
      </c>
      <c r="G214" s="82"/>
      <c r="H214" s="82"/>
      <c r="I214" s="82">
        <f aca="true" t="shared" si="12" ref="I214:I277">G214+H214</f>
        <v>0</v>
      </c>
      <c r="J214" s="89"/>
    </row>
    <row r="215" spans="2:10" ht="36">
      <c r="B215" s="92" t="s">
        <v>1232</v>
      </c>
      <c r="C215" s="80" t="s">
        <v>641</v>
      </c>
      <c r="D215" s="81" t="s">
        <v>648</v>
      </c>
      <c r="E215" s="81" t="s">
        <v>1176</v>
      </c>
      <c r="F215" s="80"/>
      <c r="G215" s="82">
        <f>G216</f>
        <v>250000</v>
      </c>
      <c r="H215" s="82">
        <f>H216</f>
        <v>268600</v>
      </c>
      <c r="I215" s="82">
        <f t="shared" si="12"/>
        <v>518600</v>
      </c>
      <c r="J215" s="89"/>
    </row>
    <row r="216" spans="2:10" ht="24">
      <c r="B216" s="92" t="s">
        <v>1379</v>
      </c>
      <c r="C216" s="80" t="s">
        <v>641</v>
      </c>
      <c r="D216" s="81" t="s">
        <v>648</v>
      </c>
      <c r="E216" s="81" t="s">
        <v>1318</v>
      </c>
      <c r="F216" s="80"/>
      <c r="G216" s="82">
        <f>G217+G225</f>
        <v>250000</v>
      </c>
      <c r="H216" s="82">
        <f>H217+H225</f>
        <v>268600</v>
      </c>
      <c r="I216" s="82">
        <f t="shared" si="12"/>
        <v>518600</v>
      </c>
      <c r="J216" s="89"/>
    </row>
    <row r="217" spans="2:10" ht="36">
      <c r="B217" s="92" t="s">
        <v>1380</v>
      </c>
      <c r="C217" s="80" t="s">
        <v>641</v>
      </c>
      <c r="D217" s="81" t="s">
        <v>648</v>
      </c>
      <c r="E217" s="81" t="s">
        <v>1317</v>
      </c>
      <c r="F217" s="80"/>
      <c r="G217" s="82">
        <f>G218+G219+G221+G223</f>
        <v>250000</v>
      </c>
      <c r="H217" s="82">
        <f>H218+H219+H221+H223</f>
        <v>268000</v>
      </c>
      <c r="I217" s="82">
        <f t="shared" si="12"/>
        <v>518000</v>
      </c>
      <c r="J217" s="89"/>
    </row>
    <row r="218" spans="2:10" ht="24" hidden="1">
      <c r="B218" s="92" t="s">
        <v>768</v>
      </c>
      <c r="C218" s="80" t="s">
        <v>641</v>
      </c>
      <c r="D218" s="81" t="s">
        <v>648</v>
      </c>
      <c r="E218" s="81" t="s">
        <v>1317</v>
      </c>
      <c r="F218" s="80" t="s">
        <v>974</v>
      </c>
      <c r="G218" s="82">
        <v>0</v>
      </c>
      <c r="H218" s="82">
        <v>0</v>
      </c>
      <c r="I218" s="82">
        <f t="shared" si="12"/>
        <v>0</v>
      </c>
      <c r="J218" s="89"/>
    </row>
    <row r="219" spans="2:10" ht="24">
      <c r="B219" s="92" t="s">
        <v>1453</v>
      </c>
      <c r="C219" s="80" t="s">
        <v>641</v>
      </c>
      <c r="D219" s="81" t="s">
        <v>648</v>
      </c>
      <c r="E219" s="81" t="s">
        <v>1443</v>
      </c>
      <c r="F219" s="80"/>
      <c r="G219" s="82">
        <f>G220</f>
        <v>200000</v>
      </c>
      <c r="H219" s="82">
        <f>H220</f>
        <v>168000</v>
      </c>
      <c r="I219" s="82">
        <f t="shared" si="12"/>
        <v>368000</v>
      </c>
      <c r="J219" s="89"/>
    </row>
    <row r="220" spans="2:10" ht="24">
      <c r="B220" s="92" t="s">
        <v>768</v>
      </c>
      <c r="C220" s="80" t="s">
        <v>641</v>
      </c>
      <c r="D220" s="81" t="s">
        <v>648</v>
      </c>
      <c r="E220" s="81" t="s">
        <v>1443</v>
      </c>
      <c r="F220" s="80" t="s">
        <v>974</v>
      </c>
      <c r="G220" s="82">
        <v>200000</v>
      </c>
      <c r="H220" s="82">
        <v>168000</v>
      </c>
      <c r="I220" s="82">
        <f t="shared" si="12"/>
        <v>368000</v>
      </c>
      <c r="J220" s="89"/>
    </row>
    <row r="221" spans="2:10" ht="36">
      <c r="B221" s="92" t="s">
        <v>1454</v>
      </c>
      <c r="C221" s="80" t="s">
        <v>641</v>
      </c>
      <c r="D221" s="81" t="s">
        <v>648</v>
      </c>
      <c r="E221" s="81" t="s">
        <v>1444</v>
      </c>
      <c r="F221" s="80"/>
      <c r="G221" s="82">
        <f>G222</f>
        <v>20000</v>
      </c>
      <c r="H221" s="82">
        <f>H222</f>
        <v>100000</v>
      </c>
      <c r="I221" s="82">
        <f t="shared" si="12"/>
        <v>120000</v>
      </c>
      <c r="J221" s="89"/>
    </row>
    <row r="222" spans="2:10" ht="24">
      <c r="B222" s="92" t="s">
        <v>768</v>
      </c>
      <c r="C222" s="80" t="s">
        <v>641</v>
      </c>
      <c r="D222" s="81" t="s">
        <v>648</v>
      </c>
      <c r="E222" s="81" t="s">
        <v>1444</v>
      </c>
      <c r="F222" s="80" t="s">
        <v>974</v>
      </c>
      <c r="G222" s="82">
        <v>20000</v>
      </c>
      <c r="H222" s="82">
        <v>100000</v>
      </c>
      <c r="I222" s="82">
        <f t="shared" si="12"/>
        <v>120000</v>
      </c>
      <c r="J222" s="89"/>
    </row>
    <row r="223" spans="2:10" ht="48">
      <c r="B223" s="92" t="s">
        <v>1455</v>
      </c>
      <c r="C223" s="80" t="s">
        <v>641</v>
      </c>
      <c r="D223" s="81" t="s">
        <v>648</v>
      </c>
      <c r="E223" s="81" t="s">
        <v>1445</v>
      </c>
      <c r="F223" s="80"/>
      <c r="G223" s="82">
        <f>G224</f>
        <v>30000</v>
      </c>
      <c r="H223" s="82">
        <f>H224</f>
        <v>0</v>
      </c>
      <c r="I223" s="82">
        <f t="shared" si="12"/>
        <v>30000</v>
      </c>
      <c r="J223" s="89"/>
    </row>
    <row r="224" spans="2:10" ht="24">
      <c r="B224" s="92" t="s">
        <v>768</v>
      </c>
      <c r="C224" s="80" t="s">
        <v>641</v>
      </c>
      <c r="D224" s="81" t="s">
        <v>648</v>
      </c>
      <c r="E224" s="81" t="s">
        <v>1445</v>
      </c>
      <c r="F224" s="80" t="s">
        <v>974</v>
      </c>
      <c r="G224" s="82">
        <v>30000</v>
      </c>
      <c r="H224" s="82">
        <v>0</v>
      </c>
      <c r="I224" s="82">
        <f t="shared" si="12"/>
        <v>30000</v>
      </c>
      <c r="J224" s="89"/>
    </row>
    <row r="225" spans="2:10" ht="24">
      <c r="B225" s="92" t="s">
        <v>1456</v>
      </c>
      <c r="C225" s="80" t="s">
        <v>641</v>
      </c>
      <c r="D225" s="81" t="s">
        <v>648</v>
      </c>
      <c r="E225" s="81" t="s">
        <v>1446</v>
      </c>
      <c r="F225" s="80"/>
      <c r="G225" s="82">
        <f>G226+G228+G230</f>
        <v>0</v>
      </c>
      <c r="H225" s="82">
        <f>H226+H228+H230</f>
        <v>600</v>
      </c>
      <c r="I225" s="82">
        <f t="shared" si="12"/>
        <v>600</v>
      </c>
      <c r="J225" s="89"/>
    </row>
    <row r="226" spans="2:10" ht="24" hidden="1">
      <c r="B226" s="92" t="s">
        <v>1457</v>
      </c>
      <c r="C226" s="80" t="s">
        <v>641</v>
      </c>
      <c r="D226" s="81" t="s">
        <v>648</v>
      </c>
      <c r="E226" s="81" t="s">
        <v>1447</v>
      </c>
      <c r="F226" s="80"/>
      <c r="G226" s="82">
        <f>G227</f>
        <v>0</v>
      </c>
      <c r="H226" s="82">
        <f>H227</f>
        <v>0</v>
      </c>
      <c r="I226" s="82">
        <f t="shared" si="12"/>
        <v>0</v>
      </c>
      <c r="J226" s="89"/>
    </row>
    <row r="227" spans="2:10" ht="24" hidden="1">
      <c r="B227" s="92" t="s">
        <v>768</v>
      </c>
      <c r="C227" s="80" t="s">
        <v>641</v>
      </c>
      <c r="D227" s="81" t="s">
        <v>648</v>
      </c>
      <c r="E227" s="81" t="s">
        <v>1447</v>
      </c>
      <c r="F227" s="80" t="s">
        <v>974</v>
      </c>
      <c r="G227" s="82">
        <f>50000-50000</f>
        <v>0</v>
      </c>
      <c r="H227" s="82">
        <f>50000-50000</f>
        <v>0</v>
      </c>
      <c r="I227" s="82">
        <f t="shared" si="12"/>
        <v>0</v>
      </c>
      <c r="J227" s="89"/>
    </row>
    <row r="228" spans="2:10" ht="12.75" hidden="1">
      <c r="B228" s="92" t="s">
        <v>1458</v>
      </c>
      <c r="C228" s="80" t="s">
        <v>641</v>
      </c>
      <c r="D228" s="81" t="s">
        <v>648</v>
      </c>
      <c r="E228" s="81" t="s">
        <v>1448</v>
      </c>
      <c r="F228" s="80"/>
      <c r="G228" s="82">
        <f>G229</f>
        <v>0</v>
      </c>
      <c r="H228" s="82">
        <f>H229</f>
        <v>0</v>
      </c>
      <c r="I228" s="82">
        <f t="shared" si="12"/>
        <v>0</v>
      </c>
      <c r="J228" s="89"/>
    </row>
    <row r="229" spans="2:10" ht="24" hidden="1">
      <c r="B229" s="92" t="s">
        <v>768</v>
      </c>
      <c r="C229" s="80" t="s">
        <v>641</v>
      </c>
      <c r="D229" s="81" t="s">
        <v>648</v>
      </c>
      <c r="E229" s="81" t="s">
        <v>1448</v>
      </c>
      <c r="F229" s="80" t="s">
        <v>974</v>
      </c>
      <c r="G229" s="82">
        <f>50000-50000</f>
        <v>0</v>
      </c>
      <c r="H229" s="82">
        <f>50000-50000</f>
        <v>0</v>
      </c>
      <c r="I229" s="82">
        <f t="shared" si="12"/>
        <v>0</v>
      </c>
      <c r="J229" s="89"/>
    </row>
    <row r="230" spans="2:10" ht="132">
      <c r="B230" s="94" t="s">
        <v>1053</v>
      </c>
      <c r="C230" s="80" t="s">
        <v>641</v>
      </c>
      <c r="D230" s="81" t="s">
        <v>648</v>
      </c>
      <c r="E230" s="81" t="s">
        <v>1449</v>
      </c>
      <c r="F230" s="80"/>
      <c r="G230" s="82">
        <f>G231</f>
        <v>0</v>
      </c>
      <c r="H230" s="82">
        <f>H231</f>
        <v>600</v>
      </c>
      <c r="I230" s="82">
        <f t="shared" si="12"/>
        <v>600</v>
      </c>
      <c r="J230" s="89"/>
    </row>
    <row r="231" spans="2:10" ht="24">
      <c r="B231" s="92" t="s">
        <v>768</v>
      </c>
      <c r="C231" s="80" t="s">
        <v>641</v>
      </c>
      <c r="D231" s="81" t="s">
        <v>648</v>
      </c>
      <c r="E231" s="81" t="s">
        <v>1449</v>
      </c>
      <c r="F231" s="80" t="s">
        <v>974</v>
      </c>
      <c r="G231" s="82">
        <v>0</v>
      </c>
      <c r="H231" s="82">
        <v>600</v>
      </c>
      <c r="I231" s="82">
        <f t="shared" si="12"/>
        <v>600</v>
      </c>
      <c r="J231" s="89"/>
    </row>
    <row r="232" spans="2:10" ht="12.75">
      <c r="B232" s="92" t="s">
        <v>809</v>
      </c>
      <c r="C232" s="80" t="s">
        <v>641</v>
      </c>
      <c r="D232" s="81" t="s">
        <v>648</v>
      </c>
      <c r="E232" s="81" t="s">
        <v>785</v>
      </c>
      <c r="F232" s="80"/>
      <c r="G232" s="82">
        <f>G233</f>
        <v>61800</v>
      </c>
      <c r="H232" s="82">
        <f>H233</f>
        <v>0</v>
      </c>
      <c r="I232" s="82">
        <f t="shared" si="12"/>
        <v>61800</v>
      </c>
      <c r="J232" s="89"/>
    </row>
    <row r="233" spans="2:10" ht="36">
      <c r="B233" s="92" t="s">
        <v>944</v>
      </c>
      <c r="C233" s="80" t="s">
        <v>641</v>
      </c>
      <c r="D233" s="81" t="s">
        <v>648</v>
      </c>
      <c r="E233" s="81" t="s">
        <v>673</v>
      </c>
      <c r="F233" s="80"/>
      <c r="G233" s="82">
        <f>G234+G235</f>
        <v>61800</v>
      </c>
      <c r="H233" s="82">
        <f>H234+H235</f>
        <v>0</v>
      </c>
      <c r="I233" s="82">
        <f t="shared" si="12"/>
        <v>61800</v>
      </c>
      <c r="J233" s="89"/>
    </row>
    <row r="234" spans="2:10" ht="60">
      <c r="B234" s="92" t="s">
        <v>767</v>
      </c>
      <c r="C234" s="80" t="s">
        <v>641</v>
      </c>
      <c r="D234" s="81" t="s">
        <v>648</v>
      </c>
      <c r="E234" s="81" t="s">
        <v>673</v>
      </c>
      <c r="F234" s="80" t="s">
        <v>735</v>
      </c>
      <c r="G234" s="82">
        <v>54730</v>
      </c>
      <c r="H234" s="82">
        <v>0</v>
      </c>
      <c r="I234" s="82">
        <f t="shared" si="12"/>
        <v>54730</v>
      </c>
      <c r="J234" s="89"/>
    </row>
    <row r="235" spans="2:10" ht="24">
      <c r="B235" s="92" t="s">
        <v>768</v>
      </c>
      <c r="C235" s="80" t="s">
        <v>641</v>
      </c>
      <c r="D235" s="81" t="s">
        <v>648</v>
      </c>
      <c r="E235" s="81" t="s">
        <v>673</v>
      </c>
      <c r="F235" s="80" t="s">
        <v>974</v>
      </c>
      <c r="G235" s="82">
        <v>7070</v>
      </c>
      <c r="H235" s="82">
        <v>0</v>
      </c>
      <c r="I235" s="82">
        <f t="shared" si="12"/>
        <v>7070</v>
      </c>
      <c r="J235" s="89"/>
    </row>
    <row r="236" spans="2:10" ht="12.75">
      <c r="B236" s="92" t="s">
        <v>957</v>
      </c>
      <c r="C236" s="80" t="s">
        <v>647</v>
      </c>
      <c r="D236" s="81"/>
      <c r="E236" s="81"/>
      <c r="F236" s="80"/>
      <c r="G236" s="82">
        <f>G243+G237+G274</f>
        <v>3969041.41</v>
      </c>
      <c r="H236" s="82">
        <f>H243+H237+H274</f>
        <v>4286725</v>
      </c>
      <c r="I236" s="82">
        <f t="shared" si="12"/>
        <v>8255766.41</v>
      </c>
      <c r="J236" s="89"/>
    </row>
    <row r="237" spans="2:10" ht="24">
      <c r="B237" s="92" t="s">
        <v>1451</v>
      </c>
      <c r="C237" s="80" t="s">
        <v>647</v>
      </c>
      <c r="D237" s="80" t="s">
        <v>638</v>
      </c>
      <c r="E237" s="80"/>
      <c r="F237" s="80"/>
      <c r="G237" s="82">
        <f aca="true" t="shared" si="13" ref="G237:H241">G238</f>
        <v>0</v>
      </c>
      <c r="H237" s="82">
        <f t="shared" si="13"/>
        <v>0</v>
      </c>
      <c r="I237" s="82">
        <f t="shared" si="12"/>
        <v>0</v>
      </c>
      <c r="J237" s="89"/>
    </row>
    <row r="238" spans="2:10" ht="36">
      <c r="B238" s="92" t="s">
        <v>1232</v>
      </c>
      <c r="C238" s="80" t="s">
        <v>647</v>
      </c>
      <c r="D238" s="80" t="s">
        <v>638</v>
      </c>
      <c r="E238" s="80" t="s">
        <v>1176</v>
      </c>
      <c r="F238" s="80"/>
      <c r="G238" s="82">
        <f t="shared" si="13"/>
        <v>0</v>
      </c>
      <c r="H238" s="82">
        <f t="shared" si="13"/>
        <v>0</v>
      </c>
      <c r="I238" s="82">
        <f t="shared" si="12"/>
        <v>0</v>
      </c>
      <c r="J238" s="89"/>
    </row>
    <row r="239" spans="2:10" ht="24">
      <c r="B239" s="92" t="s">
        <v>1430</v>
      </c>
      <c r="C239" s="80" t="s">
        <v>647</v>
      </c>
      <c r="D239" s="80" t="s">
        <v>638</v>
      </c>
      <c r="E239" s="80" t="s">
        <v>1427</v>
      </c>
      <c r="F239" s="80"/>
      <c r="G239" s="82">
        <f t="shared" si="13"/>
        <v>0</v>
      </c>
      <c r="H239" s="82">
        <f t="shared" si="13"/>
        <v>0</v>
      </c>
      <c r="I239" s="82">
        <f t="shared" si="12"/>
        <v>0</v>
      </c>
      <c r="J239" s="89"/>
    </row>
    <row r="240" spans="2:10" ht="24">
      <c r="B240" s="92" t="s">
        <v>1431</v>
      </c>
      <c r="C240" s="80" t="s">
        <v>647</v>
      </c>
      <c r="D240" s="80" t="s">
        <v>638</v>
      </c>
      <c r="E240" s="80" t="s">
        <v>1428</v>
      </c>
      <c r="F240" s="80"/>
      <c r="G240" s="82">
        <f t="shared" si="13"/>
        <v>0</v>
      </c>
      <c r="H240" s="82">
        <f t="shared" si="13"/>
        <v>0</v>
      </c>
      <c r="I240" s="82">
        <f t="shared" si="12"/>
        <v>0</v>
      </c>
      <c r="J240" s="89"/>
    </row>
    <row r="241" spans="2:10" ht="12.75">
      <c r="B241" s="92" t="s">
        <v>1452</v>
      </c>
      <c r="C241" s="80" t="s">
        <v>647</v>
      </c>
      <c r="D241" s="80" t="s">
        <v>638</v>
      </c>
      <c r="E241" s="80" t="s">
        <v>1450</v>
      </c>
      <c r="F241" s="80"/>
      <c r="G241" s="82">
        <f t="shared" si="13"/>
        <v>0</v>
      </c>
      <c r="H241" s="82">
        <f t="shared" si="13"/>
        <v>0</v>
      </c>
      <c r="I241" s="82">
        <f t="shared" si="12"/>
        <v>0</v>
      </c>
      <c r="J241" s="89"/>
    </row>
    <row r="242" spans="2:10" ht="24">
      <c r="B242" s="92" t="s">
        <v>774</v>
      </c>
      <c r="C242" s="80" t="s">
        <v>647</v>
      </c>
      <c r="D242" s="80" t="s">
        <v>638</v>
      </c>
      <c r="E242" s="80" t="s">
        <v>1450</v>
      </c>
      <c r="F242" s="80" t="s">
        <v>1012</v>
      </c>
      <c r="G242" s="82">
        <v>0</v>
      </c>
      <c r="H242" s="82">
        <v>0</v>
      </c>
      <c r="I242" s="82">
        <f t="shared" si="12"/>
        <v>0</v>
      </c>
      <c r="J242" s="89"/>
    </row>
    <row r="243" spans="2:10" ht="12.75">
      <c r="B243" s="92" t="s">
        <v>576</v>
      </c>
      <c r="C243" s="80" t="s">
        <v>647</v>
      </c>
      <c r="D243" s="81" t="s">
        <v>639</v>
      </c>
      <c r="E243" s="81"/>
      <c r="F243" s="80"/>
      <c r="G243" s="82">
        <f>G270+G245+G258+G266</f>
        <v>3689041.41</v>
      </c>
      <c r="H243" s="82">
        <f>H270+H245+H258+H266</f>
        <v>4286725</v>
      </c>
      <c r="I243" s="82">
        <f t="shared" si="12"/>
        <v>7975766.41</v>
      </c>
      <c r="J243" s="89"/>
    </row>
    <row r="244" spans="2:10" ht="48">
      <c r="B244" s="92" t="s">
        <v>1249</v>
      </c>
      <c r="C244" s="80" t="s">
        <v>647</v>
      </c>
      <c r="D244" s="81" t="s">
        <v>639</v>
      </c>
      <c r="E244" s="81" t="s">
        <v>1175</v>
      </c>
      <c r="F244" s="80"/>
      <c r="G244" s="82">
        <f>G245+G258+G266</f>
        <v>3689041.41</v>
      </c>
      <c r="H244" s="82">
        <f>H245+H258+H266</f>
        <v>4286725</v>
      </c>
      <c r="I244" s="82">
        <f t="shared" si="12"/>
        <v>7975766.41</v>
      </c>
      <c r="J244" s="89"/>
    </row>
    <row r="245" spans="2:10" ht="24">
      <c r="B245" s="92" t="s">
        <v>1250</v>
      </c>
      <c r="C245" s="80" t="s">
        <v>647</v>
      </c>
      <c r="D245" s="81" t="s">
        <v>639</v>
      </c>
      <c r="E245" s="81" t="s">
        <v>1167</v>
      </c>
      <c r="F245" s="80"/>
      <c r="G245" s="82">
        <f>G246+G251</f>
        <v>2124900</v>
      </c>
      <c r="H245" s="82">
        <f>H246+H251</f>
        <v>3875725</v>
      </c>
      <c r="I245" s="82">
        <f t="shared" si="12"/>
        <v>6000625</v>
      </c>
      <c r="J245" s="89"/>
    </row>
    <row r="246" spans="2:10" ht="24">
      <c r="B246" s="92" t="s">
        <v>1251</v>
      </c>
      <c r="C246" s="80" t="s">
        <v>647</v>
      </c>
      <c r="D246" s="81" t="s">
        <v>639</v>
      </c>
      <c r="E246" s="81" t="s">
        <v>765</v>
      </c>
      <c r="F246" s="80"/>
      <c r="G246" s="82">
        <f>G249+G247</f>
        <v>1654900</v>
      </c>
      <c r="H246" s="82">
        <f>H249+H247</f>
        <v>2300000</v>
      </c>
      <c r="I246" s="82">
        <f t="shared" si="12"/>
        <v>3954900</v>
      </c>
      <c r="J246" s="89"/>
    </row>
    <row r="247" spans="2:10" ht="24">
      <c r="B247" s="92" t="s">
        <v>1473</v>
      </c>
      <c r="C247" s="80" t="s">
        <v>647</v>
      </c>
      <c r="D247" s="81" t="s">
        <v>639</v>
      </c>
      <c r="E247" s="81" t="s">
        <v>730</v>
      </c>
      <c r="F247" s="80"/>
      <c r="G247" s="82">
        <f>G248</f>
        <v>0</v>
      </c>
      <c r="H247" s="82">
        <f>H248</f>
        <v>2300000</v>
      </c>
      <c r="I247" s="82">
        <f t="shared" si="12"/>
        <v>2300000</v>
      </c>
      <c r="J247" s="89"/>
    </row>
    <row r="248" spans="2:10" ht="12.75">
      <c r="B248" s="92" t="s">
        <v>771</v>
      </c>
      <c r="C248" s="80" t="s">
        <v>647</v>
      </c>
      <c r="D248" s="81" t="s">
        <v>639</v>
      </c>
      <c r="E248" s="81" t="s">
        <v>730</v>
      </c>
      <c r="F248" s="80" t="s">
        <v>970</v>
      </c>
      <c r="G248" s="82">
        <v>0</v>
      </c>
      <c r="H248" s="82">
        <v>2300000</v>
      </c>
      <c r="I248" s="82">
        <f t="shared" si="12"/>
        <v>2300000</v>
      </c>
      <c r="J248" s="89"/>
    </row>
    <row r="249" spans="2:10" ht="48">
      <c r="B249" s="92" t="s">
        <v>928</v>
      </c>
      <c r="C249" s="80" t="s">
        <v>647</v>
      </c>
      <c r="D249" s="81" t="s">
        <v>639</v>
      </c>
      <c r="E249" s="81" t="s">
        <v>1168</v>
      </c>
      <c r="F249" s="80"/>
      <c r="G249" s="82">
        <f>G250</f>
        <v>1654900</v>
      </c>
      <c r="H249" s="82">
        <f>H250</f>
        <v>0</v>
      </c>
      <c r="I249" s="82">
        <f t="shared" si="12"/>
        <v>1654900</v>
      </c>
      <c r="J249" s="89"/>
    </row>
    <row r="250" spans="2:10" ht="12.75">
      <c r="B250" s="92" t="s">
        <v>771</v>
      </c>
      <c r="C250" s="80" t="s">
        <v>647</v>
      </c>
      <c r="D250" s="81" t="s">
        <v>639</v>
      </c>
      <c r="E250" s="81" t="s">
        <v>1168</v>
      </c>
      <c r="F250" s="80" t="s">
        <v>970</v>
      </c>
      <c r="G250" s="82">
        <v>1654900</v>
      </c>
      <c r="H250" s="82">
        <v>0</v>
      </c>
      <c r="I250" s="82">
        <f t="shared" si="12"/>
        <v>1654900</v>
      </c>
      <c r="J250" s="89"/>
    </row>
    <row r="251" spans="2:10" ht="24">
      <c r="B251" s="92" t="s">
        <v>1461</v>
      </c>
      <c r="C251" s="80" t="s">
        <v>647</v>
      </c>
      <c r="D251" s="81" t="s">
        <v>639</v>
      </c>
      <c r="E251" s="81" t="s">
        <v>763</v>
      </c>
      <c r="F251" s="80"/>
      <c r="G251" s="82">
        <f>G252+G254+G256</f>
        <v>470000</v>
      </c>
      <c r="H251" s="82">
        <f>H252+H254+H256</f>
        <v>1575725</v>
      </c>
      <c r="I251" s="82">
        <f t="shared" si="12"/>
        <v>2045725</v>
      </c>
      <c r="J251" s="89"/>
    </row>
    <row r="252" spans="2:10" ht="12.75">
      <c r="B252" s="92" t="s">
        <v>921</v>
      </c>
      <c r="C252" s="80" t="s">
        <v>647</v>
      </c>
      <c r="D252" s="81" t="s">
        <v>639</v>
      </c>
      <c r="E252" s="81" t="s">
        <v>726</v>
      </c>
      <c r="F252" s="80"/>
      <c r="G252" s="82">
        <f>G253</f>
        <v>470000</v>
      </c>
      <c r="H252" s="82">
        <f>H253</f>
        <v>1250000</v>
      </c>
      <c r="I252" s="82">
        <f t="shared" si="12"/>
        <v>1720000</v>
      </c>
      <c r="J252" s="89"/>
    </row>
    <row r="253" spans="2:10" ht="12.75">
      <c r="B253" s="92" t="s">
        <v>771</v>
      </c>
      <c r="C253" s="80" t="s">
        <v>647</v>
      </c>
      <c r="D253" s="81" t="s">
        <v>639</v>
      </c>
      <c r="E253" s="81" t="s">
        <v>726</v>
      </c>
      <c r="F253" s="80" t="s">
        <v>970</v>
      </c>
      <c r="G253" s="82">
        <v>470000</v>
      </c>
      <c r="H253" s="82">
        <v>1250000</v>
      </c>
      <c r="I253" s="82">
        <f t="shared" si="12"/>
        <v>1720000</v>
      </c>
      <c r="J253" s="89"/>
    </row>
    <row r="254" spans="2:10" ht="12.75">
      <c r="B254" s="92" t="s">
        <v>1462</v>
      </c>
      <c r="C254" s="80" t="s">
        <v>647</v>
      </c>
      <c r="D254" s="81" t="s">
        <v>639</v>
      </c>
      <c r="E254" s="81" t="s">
        <v>1459</v>
      </c>
      <c r="F254" s="80"/>
      <c r="G254" s="82">
        <f>G255</f>
        <v>0</v>
      </c>
      <c r="H254" s="82">
        <f>H255</f>
        <v>262000</v>
      </c>
      <c r="I254" s="82">
        <f t="shared" si="12"/>
        <v>262000</v>
      </c>
      <c r="J254" s="89"/>
    </row>
    <row r="255" spans="2:10" ht="24">
      <c r="B255" s="92" t="s">
        <v>768</v>
      </c>
      <c r="C255" s="80" t="s">
        <v>647</v>
      </c>
      <c r="D255" s="81" t="s">
        <v>639</v>
      </c>
      <c r="E255" s="81" t="s">
        <v>1459</v>
      </c>
      <c r="F255" s="80" t="s">
        <v>974</v>
      </c>
      <c r="G255" s="82">
        <v>0</v>
      </c>
      <c r="H255" s="82">
        <v>262000</v>
      </c>
      <c r="I255" s="82">
        <f t="shared" si="12"/>
        <v>262000</v>
      </c>
      <c r="J255" s="89"/>
    </row>
    <row r="256" spans="2:10" ht="12.75">
      <c r="B256" s="92" t="s">
        <v>1463</v>
      </c>
      <c r="C256" s="80" t="s">
        <v>647</v>
      </c>
      <c r="D256" s="81" t="s">
        <v>639</v>
      </c>
      <c r="E256" s="81" t="s">
        <v>1460</v>
      </c>
      <c r="F256" s="80"/>
      <c r="G256" s="82">
        <f>G257</f>
        <v>0</v>
      </c>
      <c r="H256" s="82">
        <f>H257</f>
        <v>63725</v>
      </c>
      <c r="I256" s="82">
        <f t="shared" si="12"/>
        <v>63725</v>
      </c>
      <c r="J256" s="89"/>
    </row>
    <row r="257" spans="2:10" ht="24">
      <c r="B257" s="92" t="s">
        <v>768</v>
      </c>
      <c r="C257" s="80" t="s">
        <v>647</v>
      </c>
      <c r="D257" s="81" t="s">
        <v>639</v>
      </c>
      <c r="E257" s="81" t="s">
        <v>1460</v>
      </c>
      <c r="F257" s="80" t="s">
        <v>974</v>
      </c>
      <c r="G257" s="82">
        <v>0</v>
      </c>
      <c r="H257" s="82">
        <v>63725</v>
      </c>
      <c r="I257" s="82">
        <f t="shared" si="12"/>
        <v>63725</v>
      </c>
      <c r="J257" s="89"/>
    </row>
    <row r="258" spans="2:10" ht="24">
      <c r="B258" s="92" t="s">
        <v>1377</v>
      </c>
      <c r="C258" s="80" t="s">
        <v>647</v>
      </c>
      <c r="D258" s="81" t="s">
        <v>639</v>
      </c>
      <c r="E258" s="81" t="s">
        <v>1320</v>
      </c>
      <c r="F258" s="80"/>
      <c r="G258" s="82">
        <f>G259</f>
        <v>1564141.41</v>
      </c>
      <c r="H258" s="82">
        <f>H259</f>
        <v>411000</v>
      </c>
      <c r="I258" s="82">
        <f t="shared" si="12"/>
        <v>1975141.41</v>
      </c>
      <c r="J258" s="89"/>
    </row>
    <row r="259" spans="2:10" ht="36">
      <c r="B259" s="92" t="s">
        <v>1378</v>
      </c>
      <c r="C259" s="80" t="s">
        <v>647</v>
      </c>
      <c r="D259" s="81" t="s">
        <v>639</v>
      </c>
      <c r="E259" s="81" t="s">
        <v>741</v>
      </c>
      <c r="F259" s="80"/>
      <c r="G259" s="82">
        <f>G264+G262+G260</f>
        <v>1564141.41</v>
      </c>
      <c r="H259" s="82">
        <f>H264+H262+H260</f>
        <v>411000</v>
      </c>
      <c r="I259" s="82">
        <f t="shared" si="12"/>
        <v>1975141.41</v>
      </c>
      <c r="J259" s="89"/>
    </row>
    <row r="260" spans="2:10" ht="60" hidden="1">
      <c r="B260" s="92" t="s">
        <v>1024</v>
      </c>
      <c r="C260" s="80" t="s">
        <v>647</v>
      </c>
      <c r="D260" s="81" t="s">
        <v>639</v>
      </c>
      <c r="E260" s="81" t="s">
        <v>1571</v>
      </c>
      <c r="F260" s="80"/>
      <c r="G260" s="82">
        <f>G261</f>
        <v>0</v>
      </c>
      <c r="H260" s="82">
        <f>H261</f>
        <v>0</v>
      </c>
      <c r="I260" s="82">
        <f t="shared" si="12"/>
        <v>0</v>
      </c>
      <c r="J260" s="89"/>
    </row>
    <row r="261" spans="2:10" ht="12.75" hidden="1">
      <c r="B261" s="92" t="s">
        <v>771</v>
      </c>
      <c r="C261" s="80" t="s">
        <v>647</v>
      </c>
      <c r="D261" s="81" t="s">
        <v>639</v>
      </c>
      <c r="E261" s="81" t="s">
        <v>1571</v>
      </c>
      <c r="F261" s="80" t="s">
        <v>970</v>
      </c>
      <c r="G261" s="82">
        <v>0</v>
      </c>
      <c r="H261" s="82">
        <v>0</v>
      </c>
      <c r="I261" s="82">
        <f t="shared" si="12"/>
        <v>0</v>
      </c>
      <c r="J261" s="89"/>
    </row>
    <row r="262" spans="2:10" ht="60">
      <c r="B262" s="92" t="s">
        <v>1024</v>
      </c>
      <c r="C262" s="80" t="s">
        <v>647</v>
      </c>
      <c r="D262" s="81" t="s">
        <v>639</v>
      </c>
      <c r="E262" s="81" t="s">
        <v>672</v>
      </c>
      <c r="F262" s="80"/>
      <c r="G262" s="82">
        <f>G263</f>
        <v>0</v>
      </c>
      <c r="H262" s="82">
        <f>H263</f>
        <v>411000</v>
      </c>
      <c r="I262" s="82">
        <f t="shared" si="12"/>
        <v>411000</v>
      </c>
      <c r="J262" s="89"/>
    </row>
    <row r="263" spans="2:10" ht="12.75">
      <c r="B263" s="92" t="s">
        <v>771</v>
      </c>
      <c r="C263" s="80" t="s">
        <v>647</v>
      </c>
      <c r="D263" s="81" t="s">
        <v>639</v>
      </c>
      <c r="E263" s="81" t="s">
        <v>672</v>
      </c>
      <c r="F263" s="80" t="s">
        <v>970</v>
      </c>
      <c r="G263" s="82">
        <v>0</v>
      </c>
      <c r="H263" s="82">
        <v>411000</v>
      </c>
      <c r="I263" s="82">
        <f t="shared" si="12"/>
        <v>411000</v>
      </c>
      <c r="J263" s="89"/>
    </row>
    <row r="264" spans="2:10" ht="84">
      <c r="B264" s="94" t="s">
        <v>1405</v>
      </c>
      <c r="C264" s="80" t="s">
        <v>647</v>
      </c>
      <c r="D264" s="81" t="s">
        <v>639</v>
      </c>
      <c r="E264" s="81" t="s">
        <v>1319</v>
      </c>
      <c r="F264" s="80"/>
      <c r="G264" s="82">
        <f>G265</f>
        <v>1564141.41</v>
      </c>
      <c r="H264" s="82">
        <f>H265</f>
        <v>0</v>
      </c>
      <c r="I264" s="82">
        <f t="shared" si="12"/>
        <v>1564141.41</v>
      </c>
      <c r="J264" s="89"/>
    </row>
    <row r="265" spans="2:10" ht="12.75">
      <c r="B265" s="92" t="s">
        <v>771</v>
      </c>
      <c r="C265" s="80" t="s">
        <v>647</v>
      </c>
      <c r="D265" s="81" t="s">
        <v>639</v>
      </c>
      <c r="E265" s="81" t="s">
        <v>1319</v>
      </c>
      <c r="F265" s="80" t="s">
        <v>970</v>
      </c>
      <c r="G265" s="82">
        <v>1564141.41</v>
      </c>
      <c r="H265" s="82">
        <v>0</v>
      </c>
      <c r="I265" s="82">
        <f t="shared" si="12"/>
        <v>1564141.41</v>
      </c>
      <c r="J265" s="89"/>
    </row>
    <row r="266" spans="2:10" ht="36" hidden="1">
      <c r="B266" s="92" t="s">
        <v>1246</v>
      </c>
      <c r="C266" s="80" t="s">
        <v>647</v>
      </c>
      <c r="D266" s="81" t="s">
        <v>639</v>
      </c>
      <c r="E266" s="81" t="s">
        <v>1165</v>
      </c>
      <c r="F266" s="80"/>
      <c r="G266" s="82">
        <f aca="true" t="shared" si="14" ref="G266:H268">G267</f>
        <v>0</v>
      </c>
      <c r="H266" s="82">
        <f t="shared" si="14"/>
        <v>0</v>
      </c>
      <c r="I266" s="82">
        <f t="shared" si="12"/>
        <v>0</v>
      </c>
      <c r="J266" s="89"/>
    </row>
    <row r="267" spans="2:10" ht="24" hidden="1">
      <c r="B267" s="92" t="s">
        <v>1466</v>
      </c>
      <c r="C267" s="80" t="s">
        <v>647</v>
      </c>
      <c r="D267" s="81" t="s">
        <v>639</v>
      </c>
      <c r="E267" s="81" t="s">
        <v>1464</v>
      </c>
      <c r="F267" s="80"/>
      <c r="G267" s="82">
        <f t="shared" si="14"/>
        <v>0</v>
      </c>
      <c r="H267" s="82">
        <f t="shared" si="14"/>
        <v>0</v>
      </c>
      <c r="I267" s="82">
        <f t="shared" si="12"/>
        <v>0</v>
      </c>
      <c r="J267" s="89"/>
    </row>
    <row r="268" spans="2:10" ht="36" hidden="1">
      <c r="B268" s="92" t="s">
        <v>1467</v>
      </c>
      <c r="C268" s="80" t="s">
        <v>647</v>
      </c>
      <c r="D268" s="81" t="s">
        <v>639</v>
      </c>
      <c r="E268" s="81" t="s">
        <v>1465</v>
      </c>
      <c r="F268" s="80"/>
      <c r="G268" s="82">
        <f t="shared" si="14"/>
        <v>0</v>
      </c>
      <c r="H268" s="82">
        <f t="shared" si="14"/>
        <v>0</v>
      </c>
      <c r="I268" s="82">
        <f t="shared" si="12"/>
        <v>0</v>
      </c>
      <c r="J268" s="89"/>
    </row>
    <row r="269" spans="2:10" ht="24" hidden="1">
      <c r="B269" s="92" t="s">
        <v>768</v>
      </c>
      <c r="C269" s="80" t="s">
        <v>647</v>
      </c>
      <c r="D269" s="81" t="s">
        <v>639</v>
      </c>
      <c r="E269" s="81" t="s">
        <v>1465</v>
      </c>
      <c r="F269" s="80" t="s">
        <v>974</v>
      </c>
      <c r="G269" s="82">
        <v>0</v>
      </c>
      <c r="H269" s="82">
        <v>0</v>
      </c>
      <c r="I269" s="82">
        <f t="shared" si="12"/>
        <v>0</v>
      </c>
      <c r="J269" s="89"/>
    </row>
    <row r="270" spans="2:10" ht="36" hidden="1">
      <c r="B270" s="92" t="s">
        <v>1469</v>
      </c>
      <c r="C270" s="80" t="s">
        <v>647</v>
      </c>
      <c r="D270" s="81" t="s">
        <v>639</v>
      </c>
      <c r="E270" s="81" t="s">
        <v>1176</v>
      </c>
      <c r="F270" s="80"/>
      <c r="G270" s="82">
        <f aca="true" t="shared" si="15" ref="G270:H272">G271</f>
        <v>0</v>
      </c>
      <c r="H270" s="82">
        <f t="shared" si="15"/>
        <v>0</v>
      </c>
      <c r="I270" s="82">
        <f t="shared" si="12"/>
        <v>0</v>
      </c>
      <c r="J270" s="89"/>
    </row>
    <row r="271" spans="2:10" ht="24" hidden="1">
      <c r="B271" s="92" t="s">
        <v>1430</v>
      </c>
      <c r="C271" s="80" t="s">
        <v>647</v>
      </c>
      <c r="D271" s="81" t="s">
        <v>639</v>
      </c>
      <c r="E271" s="81" t="s">
        <v>1427</v>
      </c>
      <c r="F271" s="80"/>
      <c r="G271" s="82">
        <f t="shared" si="15"/>
        <v>0</v>
      </c>
      <c r="H271" s="82">
        <f t="shared" si="15"/>
        <v>0</v>
      </c>
      <c r="I271" s="82">
        <f t="shared" si="12"/>
        <v>0</v>
      </c>
      <c r="J271" s="89"/>
    </row>
    <row r="272" spans="2:10" ht="60" hidden="1">
      <c r="B272" s="92" t="s">
        <v>1470</v>
      </c>
      <c r="C272" s="80" t="s">
        <v>647</v>
      </c>
      <c r="D272" s="81" t="s">
        <v>639</v>
      </c>
      <c r="E272" s="81" t="s">
        <v>1468</v>
      </c>
      <c r="F272" s="80"/>
      <c r="G272" s="82">
        <f t="shared" si="15"/>
        <v>0</v>
      </c>
      <c r="H272" s="82">
        <f t="shared" si="15"/>
        <v>0</v>
      </c>
      <c r="I272" s="82">
        <f t="shared" si="12"/>
        <v>0</v>
      </c>
      <c r="J272" s="89"/>
    </row>
    <row r="273" spans="2:10" ht="24" hidden="1">
      <c r="B273" s="92" t="s">
        <v>768</v>
      </c>
      <c r="C273" s="80" t="s">
        <v>647</v>
      </c>
      <c r="D273" s="81" t="s">
        <v>639</v>
      </c>
      <c r="E273" s="81" t="s">
        <v>1468</v>
      </c>
      <c r="F273" s="80" t="s">
        <v>974</v>
      </c>
      <c r="G273" s="82">
        <v>0</v>
      </c>
      <c r="H273" s="82">
        <v>0</v>
      </c>
      <c r="I273" s="82">
        <f t="shared" si="12"/>
        <v>0</v>
      </c>
      <c r="J273" s="89"/>
    </row>
    <row r="274" spans="2:10" ht="24">
      <c r="B274" s="92" t="s">
        <v>1471</v>
      </c>
      <c r="C274" s="80" t="s">
        <v>647</v>
      </c>
      <c r="D274" s="80" t="s">
        <v>640</v>
      </c>
      <c r="E274" s="80"/>
      <c r="F274" s="80"/>
      <c r="G274" s="82">
        <f aca="true" t="shared" si="16" ref="G274:H278">G275</f>
        <v>280000</v>
      </c>
      <c r="H274" s="82">
        <f t="shared" si="16"/>
        <v>0</v>
      </c>
      <c r="I274" s="82">
        <f t="shared" si="12"/>
        <v>280000</v>
      </c>
      <c r="J274" s="89"/>
    </row>
    <row r="275" spans="2:10" ht="36">
      <c r="B275" s="92" t="s">
        <v>1472</v>
      </c>
      <c r="C275" s="80" t="s">
        <v>647</v>
      </c>
      <c r="D275" s="80" t="s">
        <v>640</v>
      </c>
      <c r="E275" s="80" t="s">
        <v>1175</v>
      </c>
      <c r="F275" s="80"/>
      <c r="G275" s="82">
        <f t="shared" si="16"/>
        <v>280000</v>
      </c>
      <c r="H275" s="82">
        <f t="shared" si="16"/>
        <v>0</v>
      </c>
      <c r="I275" s="82">
        <f t="shared" si="12"/>
        <v>280000</v>
      </c>
      <c r="J275" s="89"/>
    </row>
    <row r="276" spans="2:10" ht="24">
      <c r="B276" s="92" t="s">
        <v>1250</v>
      </c>
      <c r="C276" s="80" t="s">
        <v>647</v>
      </c>
      <c r="D276" s="80" t="s">
        <v>640</v>
      </c>
      <c r="E276" s="80" t="s">
        <v>1167</v>
      </c>
      <c r="F276" s="80"/>
      <c r="G276" s="82">
        <f t="shared" si="16"/>
        <v>280000</v>
      </c>
      <c r="H276" s="82">
        <f t="shared" si="16"/>
        <v>0</v>
      </c>
      <c r="I276" s="82">
        <f t="shared" si="12"/>
        <v>280000</v>
      </c>
      <c r="J276" s="89"/>
    </row>
    <row r="277" spans="2:10" ht="24">
      <c r="B277" s="92" t="s">
        <v>1251</v>
      </c>
      <c r="C277" s="80" t="s">
        <v>647</v>
      </c>
      <c r="D277" s="80" t="s">
        <v>640</v>
      </c>
      <c r="E277" s="80" t="s">
        <v>765</v>
      </c>
      <c r="F277" s="80"/>
      <c r="G277" s="82">
        <f>G278+G280</f>
        <v>280000</v>
      </c>
      <c r="H277" s="82">
        <f>H278+H280</f>
        <v>0</v>
      </c>
      <c r="I277" s="82">
        <f t="shared" si="12"/>
        <v>280000</v>
      </c>
      <c r="J277" s="89"/>
    </row>
    <row r="278" spans="2:10" ht="24" hidden="1">
      <c r="B278" s="92" t="s">
        <v>1473</v>
      </c>
      <c r="C278" s="80" t="s">
        <v>647</v>
      </c>
      <c r="D278" s="80" t="s">
        <v>640</v>
      </c>
      <c r="E278" s="80" t="s">
        <v>730</v>
      </c>
      <c r="F278" s="80"/>
      <c r="G278" s="82">
        <f t="shared" si="16"/>
        <v>0</v>
      </c>
      <c r="H278" s="82">
        <f t="shared" si="16"/>
        <v>0</v>
      </c>
      <c r="I278" s="82">
        <f aca="true" t="shared" si="17" ref="I278:I341">G278+H278</f>
        <v>0</v>
      </c>
      <c r="J278" s="89"/>
    </row>
    <row r="279" spans="2:10" ht="12.75" hidden="1">
      <c r="B279" s="92" t="s">
        <v>771</v>
      </c>
      <c r="C279" s="80" t="s">
        <v>647</v>
      </c>
      <c r="D279" s="80" t="s">
        <v>640</v>
      </c>
      <c r="E279" s="80" t="s">
        <v>730</v>
      </c>
      <c r="F279" s="80" t="s">
        <v>970</v>
      </c>
      <c r="G279" s="82">
        <v>0</v>
      </c>
      <c r="H279" s="82">
        <v>0</v>
      </c>
      <c r="I279" s="82">
        <f t="shared" si="17"/>
        <v>0</v>
      </c>
      <c r="J279" s="89"/>
    </row>
    <row r="280" spans="2:10" ht="24">
      <c r="B280" s="92" t="s">
        <v>1547</v>
      </c>
      <c r="C280" s="80" t="s">
        <v>647</v>
      </c>
      <c r="D280" s="80" t="s">
        <v>640</v>
      </c>
      <c r="E280" s="80" t="s">
        <v>1546</v>
      </c>
      <c r="F280" s="80"/>
      <c r="G280" s="82">
        <f>G281</f>
        <v>280000</v>
      </c>
      <c r="H280" s="82">
        <f>H281</f>
        <v>0</v>
      </c>
      <c r="I280" s="82">
        <f t="shared" si="17"/>
        <v>280000</v>
      </c>
      <c r="J280" s="89"/>
    </row>
    <row r="281" spans="2:10" ht="12.75">
      <c r="B281" s="92" t="s">
        <v>771</v>
      </c>
      <c r="C281" s="80" t="s">
        <v>647</v>
      </c>
      <c r="D281" s="80" t="s">
        <v>640</v>
      </c>
      <c r="E281" s="80" t="s">
        <v>1546</v>
      </c>
      <c r="F281" s="80" t="s">
        <v>970</v>
      </c>
      <c r="G281" s="82">
        <v>280000</v>
      </c>
      <c r="H281" s="82">
        <v>0</v>
      </c>
      <c r="I281" s="82">
        <f t="shared" si="17"/>
        <v>280000</v>
      </c>
      <c r="J281" s="89"/>
    </row>
    <row r="282" spans="2:10" ht="24" hidden="1">
      <c r="B282" s="92" t="s">
        <v>1475</v>
      </c>
      <c r="C282" s="80" t="s">
        <v>649</v>
      </c>
      <c r="D282" s="81" t="s">
        <v>639</v>
      </c>
      <c r="E282" s="81" t="s">
        <v>1509</v>
      </c>
      <c r="F282" s="80"/>
      <c r="G282" s="82">
        <f>G283</f>
        <v>0</v>
      </c>
      <c r="H282" s="82">
        <f>H283</f>
        <v>0</v>
      </c>
      <c r="I282" s="82">
        <f t="shared" si="17"/>
        <v>0</v>
      </c>
      <c r="J282" s="89"/>
    </row>
    <row r="283" spans="2:10" ht="24" hidden="1">
      <c r="B283" s="92" t="s">
        <v>774</v>
      </c>
      <c r="C283" s="80" t="s">
        <v>649</v>
      </c>
      <c r="D283" s="81" t="s">
        <v>639</v>
      </c>
      <c r="E283" s="81" t="s">
        <v>1509</v>
      </c>
      <c r="F283" s="80" t="s">
        <v>1012</v>
      </c>
      <c r="G283" s="82">
        <v>0</v>
      </c>
      <c r="H283" s="82">
        <v>0</v>
      </c>
      <c r="I283" s="82">
        <f t="shared" si="17"/>
        <v>0</v>
      </c>
      <c r="J283" s="89"/>
    </row>
    <row r="284" spans="2:10" ht="36" hidden="1">
      <c r="B284" s="92" t="s">
        <v>1259</v>
      </c>
      <c r="C284" s="80" t="s">
        <v>649</v>
      </c>
      <c r="D284" s="81" t="s">
        <v>639</v>
      </c>
      <c r="E284" s="81" t="s">
        <v>1258</v>
      </c>
      <c r="F284" s="80"/>
      <c r="G284" s="82">
        <f>G285</f>
        <v>0</v>
      </c>
      <c r="H284" s="82">
        <f>H285</f>
        <v>0</v>
      </c>
      <c r="I284" s="82">
        <f t="shared" si="17"/>
        <v>0</v>
      </c>
      <c r="J284" s="89"/>
    </row>
    <row r="285" spans="2:10" ht="24" hidden="1">
      <c r="B285" s="92" t="s">
        <v>1475</v>
      </c>
      <c r="C285" s="80" t="s">
        <v>649</v>
      </c>
      <c r="D285" s="81" t="s">
        <v>639</v>
      </c>
      <c r="E285" s="81" t="s">
        <v>1474</v>
      </c>
      <c r="F285" s="80"/>
      <c r="G285" s="82">
        <f>G286</f>
        <v>0</v>
      </c>
      <c r="H285" s="82">
        <f>H286</f>
        <v>0</v>
      </c>
      <c r="I285" s="82">
        <f t="shared" si="17"/>
        <v>0</v>
      </c>
      <c r="J285" s="89"/>
    </row>
    <row r="286" spans="2:10" ht="24" hidden="1">
      <c r="B286" s="92" t="s">
        <v>774</v>
      </c>
      <c r="C286" s="80" t="s">
        <v>649</v>
      </c>
      <c r="D286" s="81" t="s">
        <v>639</v>
      </c>
      <c r="E286" s="81" t="s">
        <v>1474</v>
      </c>
      <c r="F286" s="80" t="s">
        <v>1012</v>
      </c>
      <c r="G286" s="82">
        <v>0</v>
      </c>
      <c r="H286" s="82">
        <v>0</v>
      </c>
      <c r="I286" s="82">
        <f t="shared" si="17"/>
        <v>0</v>
      </c>
      <c r="J286" s="89"/>
    </row>
    <row r="287" spans="2:10" ht="36" hidden="1">
      <c r="B287" s="92" t="s">
        <v>1512</v>
      </c>
      <c r="C287" s="80" t="s">
        <v>649</v>
      </c>
      <c r="D287" s="80" t="s">
        <v>640</v>
      </c>
      <c r="E287" s="81" t="s">
        <v>1511</v>
      </c>
      <c r="F287" s="80"/>
      <c r="G287" s="82">
        <f>G288</f>
        <v>0</v>
      </c>
      <c r="H287" s="82">
        <f>H288</f>
        <v>0</v>
      </c>
      <c r="I287" s="82">
        <f t="shared" si="17"/>
        <v>0</v>
      </c>
      <c r="J287" s="89"/>
    </row>
    <row r="288" spans="2:10" ht="24" hidden="1">
      <c r="B288" s="92" t="s">
        <v>769</v>
      </c>
      <c r="C288" s="80" t="s">
        <v>649</v>
      </c>
      <c r="D288" s="80" t="s">
        <v>640</v>
      </c>
      <c r="E288" s="81" t="s">
        <v>1511</v>
      </c>
      <c r="F288" s="80" t="s">
        <v>976</v>
      </c>
      <c r="G288" s="82">
        <v>0</v>
      </c>
      <c r="H288" s="82">
        <v>0</v>
      </c>
      <c r="I288" s="82">
        <f t="shared" si="17"/>
        <v>0</v>
      </c>
      <c r="J288" s="89"/>
    </row>
    <row r="289" spans="2:10" ht="36" hidden="1">
      <c r="B289" s="92" t="s">
        <v>1393</v>
      </c>
      <c r="C289" s="80" t="s">
        <v>649</v>
      </c>
      <c r="D289" s="80" t="s">
        <v>640</v>
      </c>
      <c r="E289" s="81" t="s">
        <v>1329</v>
      </c>
      <c r="F289" s="80"/>
      <c r="G289" s="82">
        <f>G290</f>
        <v>0</v>
      </c>
      <c r="H289" s="82">
        <f>H290</f>
        <v>0</v>
      </c>
      <c r="I289" s="82">
        <f t="shared" si="17"/>
        <v>0</v>
      </c>
      <c r="J289" s="89"/>
    </row>
    <row r="290" spans="2:10" ht="24" hidden="1">
      <c r="B290" s="92" t="s">
        <v>769</v>
      </c>
      <c r="C290" s="80" t="s">
        <v>649</v>
      </c>
      <c r="D290" s="80" t="s">
        <v>640</v>
      </c>
      <c r="E290" s="81" t="s">
        <v>1329</v>
      </c>
      <c r="F290" s="80" t="s">
        <v>976</v>
      </c>
      <c r="G290" s="82"/>
      <c r="H290" s="82"/>
      <c r="I290" s="82">
        <f t="shared" si="17"/>
        <v>0</v>
      </c>
      <c r="J290" s="89"/>
    </row>
    <row r="291" spans="2:10" ht="12.75">
      <c r="B291" s="92" t="s">
        <v>955</v>
      </c>
      <c r="C291" s="80" t="s">
        <v>649</v>
      </c>
      <c r="D291" s="81"/>
      <c r="E291" s="81"/>
      <c r="F291" s="80"/>
      <c r="G291" s="82">
        <f>G292+G343+G451+G469+G400</f>
        <v>672652673.9200001</v>
      </c>
      <c r="H291" s="82">
        <f>H292+H343+H451+H469+H400</f>
        <v>34003668.04</v>
      </c>
      <c r="I291" s="82">
        <f t="shared" si="17"/>
        <v>706656341.96</v>
      </c>
      <c r="J291" s="89"/>
    </row>
    <row r="292" spans="2:10" ht="12.75">
      <c r="B292" s="92" t="s">
        <v>393</v>
      </c>
      <c r="C292" s="80" t="s">
        <v>649</v>
      </c>
      <c r="D292" s="81" t="s">
        <v>638</v>
      </c>
      <c r="E292" s="81"/>
      <c r="F292" s="80"/>
      <c r="G292" s="82">
        <f>G293+G337</f>
        <v>127221380</v>
      </c>
      <c r="H292" s="82">
        <f>H293+H337</f>
        <v>-4130460.65</v>
      </c>
      <c r="I292" s="82">
        <f t="shared" si="17"/>
        <v>123090919.35</v>
      </c>
      <c r="J292" s="89"/>
    </row>
    <row r="293" spans="2:10" ht="24">
      <c r="B293" s="92" t="s">
        <v>1256</v>
      </c>
      <c r="C293" s="80" t="s">
        <v>649</v>
      </c>
      <c r="D293" s="81" t="s">
        <v>638</v>
      </c>
      <c r="E293" s="81" t="s">
        <v>1174</v>
      </c>
      <c r="F293" s="80"/>
      <c r="G293" s="82">
        <f>G294</f>
        <v>127121880</v>
      </c>
      <c r="H293" s="82">
        <f>H294</f>
        <v>-4130460.65</v>
      </c>
      <c r="I293" s="82">
        <f t="shared" si="17"/>
        <v>122991419.35</v>
      </c>
      <c r="J293" s="89"/>
    </row>
    <row r="294" spans="2:10" ht="12.75">
      <c r="B294" s="92" t="s">
        <v>1277</v>
      </c>
      <c r="C294" s="80" t="s">
        <v>649</v>
      </c>
      <c r="D294" s="81" t="s">
        <v>638</v>
      </c>
      <c r="E294" s="81" t="s">
        <v>1195</v>
      </c>
      <c r="F294" s="80"/>
      <c r="G294" s="82">
        <f>G295+G308+G313+G327+G329+G310</f>
        <v>127121880</v>
      </c>
      <c r="H294" s="82">
        <f>H295+H308+H313+H327+H329+H310</f>
        <v>-4130460.65</v>
      </c>
      <c r="I294" s="82">
        <f t="shared" si="17"/>
        <v>122991419.35</v>
      </c>
      <c r="J294" s="89"/>
    </row>
    <row r="295" spans="2:10" ht="24">
      <c r="B295" s="92" t="s">
        <v>1278</v>
      </c>
      <c r="C295" s="80" t="s">
        <v>649</v>
      </c>
      <c r="D295" s="81" t="s">
        <v>638</v>
      </c>
      <c r="E295" s="81" t="s">
        <v>1196</v>
      </c>
      <c r="F295" s="80"/>
      <c r="G295" s="82">
        <f>G296+G298+G300+G302+G306+G304</f>
        <v>126603309</v>
      </c>
      <c r="H295" s="82">
        <f>H296+H298+H300+H302+H306+H304</f>
        <v>-4132213.65</v>
      </c>
      <c r="I295" s="82">
        <f t="shared" si="17"/>
        <v>122471095.35</v>
      </c>
      <c r="J295" s="89"/>
    </row>
    <row r="296" spans="2:10" ht="24">
      <c r="B296" s="92" t="s">
        <v>1279</v>
      </c>
      <c r="C296" s="80" t="s">
        <v>649</v>
      </c>
      <c r="D296" s="81" t="s">
        <v>638</v>
      </c>
      <c r="E296" s="81" t="s">
        <v>1197</v>
      </c>
      <c r="F296" s="80"/>
      <c r="G296" s="82">
        <f>G297</f>
        <v>35331809</v>
      </c>
      <c r="H296" s="82">
        <f>H297</f>
        <v>2358577.35</v>
      </c>
      <c r="I296" s="82">
        <f t="shared" si="17"/>
        <v>37690386.35</v>
      </c>
      <c r="J296" s="89"/>
    </row>
    <row r="297" spans="2:10" ht="24">
      <c r="B297" s="92" t="s">
        <v>769</v>
      </c>
      <c r="C297" s="80" t="s">
        <v>649</v>
      </c>
      <c r="D297" s="81" t="s">
        <v>638</v>
      </c>
      <c r="E297" s="81" t="s">
        <v>1197</v>
      </c>
      <c r="F297" s="80" t="s">
        <v>976</v>
      </c>
      <c r="G297" s="82">
        <v>35331809</v>
      </c>
      <c r="H297" s="82">
        <f>2387515.44-28938.09</f>
        <v>2358577.35</v>
      </c>
      <c r="I297" s="82">
        <f t="shared" si="17"/>
        <v>37690386.35</v>
      </c>
      <c r="J297" s="89"/>
    </row>
    <row r="298" spans="2:10" ht="84">
      <c r="B298" s="94" t="s">
        <v>1280</v>
      </c>
      <c r="C298" s="80" t="s">
        <v>649</v>
      </c>
      <c r="D298" s="81" t="s">
        <v>638</v>
      </c>
      <c r="E298" s="81" t="s">
        <v>1198</v>
      </c>
      <c r="F298" s="80"/>
      <c r="G298" s="82">
        <f>G299</f>
        <v>74100000</v>
      </c>
      <c r="H298" s="82">
        <f>H299</f>
        <v>-6490791</v>
      </c>
      <c r="I298" s="82">
        <f t="shared" si="17"/>
        <v>67609209</v>
      </c>
      <c r="J298" s="89"/>
    </row>
    <row r="299" spans="2:10" ht="24">
      <c r="B299" s="94" t="s">
        <v>769</v>
      </c>
      <c r="C299" s="80" t="s">
        <v>649</v>
      </c>
      <c r="D299" s="81" t="s">
        <v>638</v>
      </c>
      <c r="E299" s="81" t="s">
        <v>1198</v>
      </c>
      <c r="F299" s="80" t="s">
        <v>976</v>
      </c>
      <c r="G299" s="82">
        <v>74100000</v>
      </c>
      <c r="H299" s="82">
        <v>-6490791</v>
      </c>
      <c r="I299" s="82">
        <f t="shared" si="17"/>
        <v>67609209</v>
      </c>
      <c r="J299" s="89"/>
    </row>
    <row r="300" spans="2:10" ht="120" hidden="1">
      <c r="B300" s="94" t="s">
        <v>1139</v>
      </c>
      <c r="C300" s="80" t="s">
        <v>649</v>
      </c>
      <c r="D300" s="81" t="s">
        <v>638</v>
      </c>
      <c r="E300" s="81" t="s">
        <v>1199</v>
      </c>
      <c r="F300" s="80"/>
      <c r="G300" s="82">
        <f>G301</f>
        <v>0</v>
      </c>
      <c r="H300" s="82">
        <f>H301</f>
        <v>0</v>
      </c>
      <c r="I300" s="82">
        <f t="shared" si="17"/>
        <v>0</v>
      </c>
      <c r="J300" s="89"/>
    </row>
    <row r="301" spans="2:10" ht="24" hidden="1">
      <c r="B301" s="92" t="s">
        <v>769</v>
      </c>
      <c r="C301" s="80" t="s">
        <v>649</v>
      </c>
      <c r="D301" s="81" t="s">
        <v>638</v>
      </c>
      <c r="E301" s="81" t="s">
        <v>1199</v>
      </c>
      <c r="F301" s="80" t="s">
        <v>976</v>
      </c>
      <c r="G301" s="82">
        <v>0</v>
      </c>
      <c r="H301" s="82">
        <v>0</v>
      </c>
      <c r="I301" s="82">
        <f t="shared" si="17"/>
        <v>0</v>
      </c>
      <c r="J301" s="89"/>
    </row>
    <row r="302" spans="2:10" ht="36">
      <c r="B302" s="92" t="s">
        <v>1141</v>
      </c>
      <c r="C302" s="80" t="s">
        <v>649</v>
      </c>
      <c r="D302" s="81" t="s">
        <v>638</v>
      </c>
      <c r="E302" s="81" t="s">
        <v>1200</v>
      </c>
      <c r="F302" s="80"/>
      <c r="G302" s="82">
        <f>G303</f>
        <v>100000</v>
      </c>
      <c r="H302" s="82">
        <f>H303</f>
        <v>0</v>
      </c>
      <c r="I302" s="82">
        <f t="shared" si="17"/>
        <v>100000</v>
      </c>
      <c r="J302" s="89"/>
    </row>
    <row r="303" spans="2:10" ht="24">
      <c r="B303" s="92" t="s">
        <v>769</v>
      </c>
      <c r="C303" s="80" t="s">
        <v>649</v>
      </c>
      <c r="D303" s="81" t="s">
        <v>638</v>
      </c>
      <c r="E303" s="81" t="s">
        <v>1200</v>
      </c>
      <c r="F303" s="80" t="s">
        <v>976</v>
      </c>
      <c r="G303" s="82">
        <v>100000</v>
      </c>
      <c r="H303" s="82">
        <v>0</v>
      </c>
      <c r="I303" s="82">
        <f t="shared" si="17"/>
        <v>100000</v>
      </c>
      <c r="J303" s="89"/>
    </row>
    <row r="304" spans="2:10" ht="24" hidden="1">
      <c r="B304" s="92" t="s">
        <v>1557</v>
      </c>
      <c r="C304" s="80" t="s">
        <v>649</v>
      </c>
      <c r="D304" s="81" t="s">
        <v>638</v>
      </c>
      <c r="E304" s="81" t="s">
        <v>1556</v>
      </c>
      <c r="F304" s="80"/>
      <c r="G304" s="82">
        <f>G305</f>
        <v>0</v>
      </c>
      <c r="H304" s="82">
        <f>H305</f>
        <v>0</v>
      </c>
      <c r="I304" s="82">
        <f t="shared" si="17"/>
        <v>0</v>
      </c>
      <c r="J304" s="89"/>
    </row>
    <row r="305" spans="2:10" ht="24" hidden="1">
      <c r="B305" s="92" t="s">
        <v>769</v>
      </c>
      <c r="C305" s="80" t="s">
        <v>649</v>
      </c>
      <c r="D305" s="81" t="s">
        <v>638</v>
      </c>
      <c r="E305" s="81" t="s">
        <v>1556</v>
      </c>
      <c r="F305" s="80" t="s">
        <v>976</v>
      </c>
      <c r="G305" s="82">
        <v>0</v>
      </c>
      <c r="H305" s="82">
        <v>0</v>
      </c>
      <c r="I305" s="82">
        <f t="shared" si="17"/>
        <v>0</v>
      </c>
      <c r="J305" s="89"/>
    </row>
    <row r="306" spans="2:10" ht="36">
      <c r="B306" s="92" t="s">
        <v>1393</v>
      </c>
      <c r="C306" s="80" t="s">
        <v>649</v>
      </c>
      <c r="D306" s="81" t="s">
        <v>638</v>
      </c>
      <c r="E306" s="81" t="s">
        <v>1334</v>
      </c>
      <c r="F306" s="80"/>
      <c r="G306" s="82">
        <f>G307</f>
        <v>17071500</v>
      </c>
      <c r="H306" s="82">
        <f>H307</f>
        <v>0</v>
      </c>
      <c r="I306" s="82">
        <f t="shared" si="17"/>
        <v>17071500</v>
      </c>
      <c r="J306" s="89"/>
    </row>
    <row r="307" spans="2:10" ht="24">
      <c r="B307" s="92" t="s">
        <v>769</v>
      </c>
      <c r="C307" s="80" t="s">
        <v>649</v>
      </c>
      <c r="D307" s="81" t="s">
        <v>638</v>
      </c>
      <c r="E307" s="81" t="s">
        <v>1334</v>
      </c>
      <c r="F307" s="80" t="s">
        <v>976</v>
      </c>
      <c r="G307" s="82">
        <v>17071500</v>
      </c>
      <c r="H307" s="82">
        <v>0</v>
      </c>
      <c r="I307" s="82">
        <f t="shared" si="17"/>
        <v>17071500</v>
      </c>
      <c r="J307" s="89"/>
    </row>
    <row r="308" spans="2:10" ht="24">
      <c r="B308" s="92" t="s">
        <v>1374</v>
      </c>
      <c r="C308" s="80" t="s">
        <v>649</v>
      </c>
      <c r="D308" s="81" t="s">
        <v>638</v>
      </c>
      <c r="E308" s="81" t="s">
        <v>1337</v>
      </c>
      <c r="F308" s="80"/>
      <c r="G308" s="82">
        <f>G309</f>
        <v>430400</v>
      </c>
      <c r="H308" s="82">
        <f>H309</f>
        <v>1753</v>
      </c>
      <c r="I308" s="82">
        <f t="shared" si="17"/>
        <v>432153</v>
      </c>
      <c r="J308" s="89"/>
    </row>
    <row r="309" spans="2:10" ht="24">
      <c r="B309" s="92" t="s">
        <v>769</v>
      </c>
      <c r="C309" s="80" t="s">
        <v>649</v>
      </c>
      <c r="D309" s="81" t="s">
        <v>638</v>
      </c>
      <c r="E309" s="81" t="s">
        <v>1337</v>
      </c>
      <c r="F309" s="80" t="s">
        <v>976</v>
      </c>
      <c r="G309" s="82">
        <v>430400</v>
      </c>
      <c r="H309" s="82">
        <v>1753</v>
      </c>
      <c r="I309" s="82">
        <f t="shared" si="17"/>
        <v>432153</v>
      </c>
      <c r="J309" s="89"/>
    </row>
    <row r="310" spans="2:10" ht="36" hidden="1">
      <c r="B310" s="92" t="s">
        <v>1499</v>
      </c>
      <c r="C310" s="80" t="s">
        <v>649</v>
      </c>
      <c r="D310" s="81" t="s">
        <v>638</v>
      </c>
      <c r="E310" s="81" t="s">
        <v>1558</v>
      </c>
      <c r="F310" s="80"/>
      <c r="G310" s="82">
        <f>G311</f>
        <v>0</v>
      </c>
      <c r="H310" s="82">
        <f>H311</f>
        <v>0</v>
      </c>
      <c r="I310" s="82">
        <f t="shared" si="17"/>
        <v>0</v>
      </c>
      <c r="J310" s="89"/>
    </row>
    <row r="311" spans="2:10" ht="36" hidden="1">
      <c r="B311" s="92" t="s">
        <v>995</v>
      </c>
      <c r="C311" s="80" t="s">
        <v>649</v>
      </c>
      <c r="D311" s="81" t="s">
        <v>638</v>
      </c>
      <c r="E311" s="81" t="s">
        <v>1559</v>
      </c>
      <c r="F311" s="80"/>
      <c r="G311" s="82">
        <f>G312</f>
        <v>0</v>
      </c>
      <c r="H311" s="82">
        <f>H312</f>
        <v>0</v>
      </c>
      <c r="I311" s="82">
        <f t="shared" si="17"/>
        <v>0</v>
      </c>
      <c r="J311" s="89"/>
    </row>
    <row r="312" spans="2:10" ht="24" hidden="1">
      <c r="B312" s="92" t="s">
        <v>769</v>
      </c>
      <c r="C312" s="80" t="s">
        <v>649</v>
      </c>
      <c r="D312" s="81" t="s">
        <v>638</v>
      </c>
      <c r="E312" s="81" t="s">
        <v>1559</v>
      </c>
      <c r="F312" s="80" t="s">
        <v>976</v>
      </c>
      <c r="G312" s="82">
        <v>0</v>
      </c>
      <c r="H312" s="82">
        <v>0</v>
      </c>
      <c r="I312" s="82">
        <f t="shared" si="17"/>
        <v>0</v>
      </c>
      <c r="J312" s="89"/>
    </row>
    <row r="313" spans="2:10" ht="48">
      <c r="B313" s="92" t="s">
        <v>1373</v>
      </c>
      <c r="C313" s="80" t="s">
        <v>649</v>
      </c>
      <c r="D313" s="81" t="s">
        <v>638</v>
      </c>
      <c r="E313" s="81" t="s">
        <v>1338</v>
      </c>
      <c r="F313" s="80"/>
      <c r="G313" s="82">
        <f>G314+G315+G317+G319+G321+G331+G333+G335+G323+G325</f>
        <v>88171</v>
      </c>
      <c r="H313" s="82">
        <f>H314+H315+H317+H319+H321+H331+H333+H335+H323+H325</f>
        <v>0</v>
      </c>
      <c r="I313" s="82">
        <f t="shared" si="17"/>
        <v>88171</v>
      </c>
      <c r="J313" s="89"/>
    </row>
    <row r="314" spans="2:10" ht="24">
      <c r="B314" s="92" t="s">
        <v>769</v>
      </c>
      <c r="C314" s="80" t="s">
        <v>649</v>
      </c>
      <c r="D314" s="81" t="s">
        <v>638</v>
      </c>
      <c r="E314" s="81" t="s">
        <v>1338</v>
      </c>
      <c r="F314" s="80" t="s">
        <v>976</v>
      </c>
      <c r="G314" s="82">
        <v>88171</v>
      </c>
      <c r="H314" s="82">
        <v>0</v>
      </c>
      <c r="I314" s="82">
        <f t="shared" si="17"/>
        <v>88171</v>
      </c>
      <c r="J314" s="89"/>
    </row>
    <row r="315" spans="2:10" ht="24" hidden="1">
      <c r="B315" s="92" t="s">
        <v>1486</v>
      </c>
      <c r="C315" s="80" t="s">
        <v>649</v>
      </c>
      <c r="D315" s="81" t="s">
        <v>638</v>
      </c>
      <c r="E315" s="81" t="s">
        <v>1485</v>
      </c>
      <c r="F315" s="80"/>
      <c r="G315" s="82">
        <f>G316</f>
        <v>0</v>
      </c>
      <c r="H315" s="82">
        <f>H316</f>
        <v>0</v>
      </c>
      <c r="I315" s="82">
        <f t="shared" si="17"/>
        <v>0</v>
      </c>
      <c r="J315" s="89"/>
    </row>
    <row r="316" spans="2:10" ht="24" hidden="1">
      <c r="B316" s="92" t="s">
        <v>774</v>
      </c>
      <c r="C316" s="80" t="s">
        <v>649</v>
      </c>
      <c r="D316" s="81" t="s">
        <v>638</v>
      </c>
      <c r="E316" s="81" t="s">
        <v>1485</v>
      </c>
      <c r="F316" s="80" t="s">
        <v>1012</v>
      </c>
      <c r="G316" s="82">
        <v>0</v>
      </c>
      <c r="H316" s="82">
        <v>0</v>
      </c>
      <c r="I316" s="82">
        <f t="shared" si="17"/>
        <v>0</v>
      </c>
      <c r="J316" s="89"/>
    </row>
    <row r="317" spans="2:10" ht="24" hidden="1">
      <c r="B317" s="92" t="s">
        <v>1490</v>
      </c>
      <c r="C317" s="80" t="s">
        <v>649</v>
      </c>
      <c r="D317" s="81" t="s">
        <v>638</v>
      </c>
      <c r="E317" s="81" t="s">
        <v>1487</v>
      </c>
      <c r="F317" s="80"/>
      <c r="G317" s="82">
        <f>G318</f>
        <v>0</v>
      </c>
      <c r="H317" s="82">
        <f>H318</f>
        <v>0</v>
      </c>
      <c r="I317" s="82">
        <f t="shared" si="17"/>
        <v>0</v>
      </c>
      <c r="J317" s="89"/>
    </row>
    <row r="318" spans="2:10" ht="24" hidden="1">
      <c r="B318" s="92" t="s">
        <v>769</v>
      </c>
      <c r="C318" s="80" t="s">
        <v>649</v>
      </c>
      <c r="D318" s="81" t="s">
        <v>638</v>
      </c>
      <c r="E318" s="81" t="s">
        <v>1487</v>
      </c>
      <c r="F318" s="80" t="s">
        <v>976</v>
      </c>
      <c r="G318" s="82">
        <v>0</v>
      </c>
      <c r="H318" s="82">
        <v>0</v>
      </c>
      <c r="I318" s="82">
        <f t="shared" si="17"/>
        <v>0</v>
      </c>
      <c r="J318" s="89"/>
    </row>
    <row r="319" spans="2:10" ht="24" hidden="1">
      <c r="B319" s="92" t="s">
        <v>1491</v>
      </c>
      <c r="C319" s="80" t="s">
        <v>649</v>
      </c>
      <c r="D319" s="81" t="s">
        <v>638</v>
      </c>
      <c r="E319" s="81" t="s">
        <v>1488</v>
      </c>
      <c r="F319" s="80"/>
      <c r="G319" s="82">
        <f>G320</f>
        <v>0</v>
      </c>
      <c r="H319" s="82">
        <f>H320</f>
        <v>0</v>
      </c>
      <c r="I319" s="82">
        <f t="shared" si="17"/>
        <v>0</v>
      </c>
      <c r="J319" s="89"/>
    </row>
    <row r="320" spans="2:10" ht="24" hidden="1">
      <c r="B320" s="92" t="s">
        <v>774</v>
      </c>
      <c r="C320" s="80" t="s">
        <v>649</v>
      </c>
      <c r="D320" s="81" t="s">
        <v>638</v>
      </c>
      <c r="E320" s="81" t="s">
        <v>1488</v>
      </c>
      <c r="F320" s="80" t="s">
        <v>1012</v>
      </c>
      <c r="G320" s="82">
        <v>0</v>
      </c>
      <c r="H320" s="82">
        <v>0</v>
      </c>
      <c r="I320" s="82">
        <f t="shared" si="17"/>
        <v>0</v>
      </c>
      <c r="J320" s="89"/>
    </row>
    <row r="321" spans="2:10" ht="36" hidden="1">
      <c r="B321" s="92" t="s">
        <v>1506</v>
      </c>
      <c r="C321" s="80" t="s">
        <v>649</v>
      </c>
      <c r="D321" s="81" t="s">
        <v>638</v>
      </c>
      <c r="E321" s="81" t="s">
        <v>1489</v>
      </c>
      <c r="F321" s="80"/>
      <c r="G321" s="82">
        <f>G322</f>
        <v>0</v>
      </c>
      <c r="H321" s="82">
        <f>H322</f>
        <v>0</v>
      </c>
      <c r="I321" s="82">
        <f t="shared" si="17"/>
        <v>0</v>
      </c>
      <c r="J321" s="89"/>
    </row>
    <row r="322" spans="2:10" ht="24" hidden="1">
      <c r="B322" s="92" t="s">
        <v>774</v>
      </c>
      <c r="C322" s="80" t="s">
        <v>649</v>
      </c>
      <c r="D322" s="81" t="s">
        <v>638</v>
      </c>
      <c r="E322" s="81" t="s">
        <v>1489</v>
      </c>
      <c r="F322" s="80" t="s">
        <v>1012</v>
      </c>
      <c r="G322" s="82">
        <v>0</v>
      </c>
      <c r="H322" s="82">
        <v>0</v>
      </c>
      <c r="I322" s="82">
        <f t="shared" si="17"/>
        <v>0</v>
      </c>
      <c r="J322" s="89"/>
    </row>
    <row r="323" spans="2:10" ht="60" hidden="1">
      <c r="B323" s="92" t="s">
        <v>1151</v>
      </c>
      <c r="C323" s="80" t="s">
        <v>649</v>
      </c>
      <c r="D323" s="81" t="s">
        <v>638</v>
      </c>
      <c r="E323" s="81" t="s">
        <v>1530</v>
      </c>
      <c r="F323" s="80"/>
      <c r="G323" s="82">
        <f>G324</f>
        <v>0</v>
      </c>
      <c r="H323" s="82">
        <f>H324</f>
        <v>0</v>
      </c>
      <c r="I323" s="82">
        <f t="shared" si="17"/>
        <v>0</v>
      </c>
      <c r="J323" s="89"/>
    </row>
    <row r="324" spans="2:10" ht="24" hidden="1">
      <c r="B324" s="92" t="s">
        <v>774</v>
      </c>
      <c r="C324" s="80" t="s">
        <v>649</v>
      </c>
      <c r="D324" s="81" t="s">
        <v>638</v>
      </c>
      <c r="E324" s="81" t="s">
        <v>1530</v>
      </c>
      <c r="F324" s="80" t="s">
        <v>1012</v>
      </c>
      <c r="G324" s="82">
        <v>0</v>
      </c>
      <c r="H324" s="82">
        <v>0</v>
      </c>
      <c r="I324" s="82">
        <f t="shared" si="17"/>
        <v>0</v>
      </c>
      <c r="J324" s="89"/>
    </row>
    <row r="325" spans="2:10" ht="24" hidden="1">
      <c r="B325" s="92" t="s">
        <v>1490</v>
      </c>
      <c r="C325" s="80" t="s">
        <v>649</v>
      </c>
      <c r="D325" s="81" t="s">
        <v>638</v>
      </c>
      <c r="E325" s="81" t="s">
        <v>1560</v>
      </c>
      <c r="F325" s="80"/>
      <c r="G325" s="82">
        <f>G326</f>
        <v>0</v>
      </c>
      <c r="H325" s="82">
        <f>H326</f>
        <v>0</v>
      </c>
      <c r="I325" s="82">
        <f t="shared" si="17"/>
        <v>0</v>
      </c>
      <c r="J325" s="89"/>
    </row>
    <row r="326" spans="2:10" ht="24" hidden="1">
      <c r="B326" s="92" t="s">
        <v>769</v>
      </c>
      <c r="C326" s="80" t="s">
        <v>649</v>
      </c>
      <c r="D326" s="81" t="s">
        <v>638</v>
      </c>
      <c r="E326" s="81" t="s">
        <v>1560</v>
      </c>
      <c r="F326" s="80" t="s">
        <v>976</v>
      </c>
      <c r="G326" s="82">
        <v>0</v>
      </c>
      <c r="H326" s="82">
        <v>0</v>
      </c>
      <c r="I326" s="82">
        <f t="shared" si="17"/>
        <v>0</v>
      </c>
      <c r="J326" s="89"/>
    </row>
    <row r="327" spans="2:10" ht="24" hidden="1">
      <c r="B327" s="92" t="s">
        <v>1486</v>
      </c>
      <c r="C327" s="80" t="s">
        <v>649</v>
      </c>
      <c r="D327" s="81" t="s">
        <v>638</v>
      </c>
      <c r="E327" s="81" t="s">
        <v>1508</v>
      </c>
      <c r="F327" s="80"/>
      <c r="G327" s="82">
        <f>G328</f>
        <v>0</v>
      </c>
      <c r="H327" s="82">
        <f>H328</f>
        <v>0</v>
      </c>
      <c r="I327" s="82">
        <f t="shared" si="17"/>
        <v>0</v>
      </c>
      <c r="J327" s="89"/>
    </row>
    <row r="328" spans="2:10" ht="24" hidden="1">
      <c r="B328" s="92" t="s">
        <v>774</v>
      </c>
      <c r="C328" s="80" t="s">
        <v>649</v>
      </c>
      <c r="D328" s="81" t="s">
        <v>638</v>
      </c>
      <c r="E328" s="81" t="s">
        <v>1508</v>
      </c>
      <c r="F328" s="80" t="s">
        <v>1012</v>
      </c>
      <c r="G328" s="82">
        <v>0</v>
      </c>
      <c r="H328" s="82">
        <v>0</v>
      </c>
      <c r="I328" s="82">
        <f t="shared" si="17"/>
        <v>0</v>
      </c>
      <c r="J328" s="89"/>
    </row>
    <row r="329" spans="2:10" ht="24" hidden="1">
      <c r="B329" s="92" t="s">
        <v>1491</v>
      </c>
      <c r="C329" s="80" t="s">
        <v>649</v>
      </c>
      <c r="D329" s="81" t="s">
        <v>638</v>
      </c>
      <c r="E329" s="81" t="s">
        <v>1531</v>
      </c>
      <c r="F329" s="80"/>
      <c r="G329" s="82">
        <f>G330</f>
        <v>0</v>
      </c>
      <c r="H329" s="82">
        <f>H330</f>
        <v>0</v>
      </c>
      <c r="I329" s="82">
        <f t="shared" si="17"/>
        <v>0</v>
      </c>
      <c r="J329" s="89"/>
    </row>
    <row r="330" spans="2:10" ht="24" hidden="1">
      <c r="B330" s="92" t="s">
        <v>774</v>
      </c>
      <c r="C330" s="80" t="s">
        <v>649</v>
      </c>
      <c r="D330" s="81" t="s">
        <v>638</v>
      </c>
      <c r="E330" s="81" t="s">
        <v>1531</v>
      </c>
      <c r="F330" s="80" t="s">
        <v>1012</v>
      </c>
      <c r="G330" s="82">
        <v>0</v>
      </c>
      <c r="H330" s="82">
        <v>0</v>
      </c>
      <c r="I330" s="82">
        <f t="shared" si="17"/>
        <v>0</v>
      </c>
      <c r="J330" s="89"/>
    </row>
    <row r="331" spans="2:10" ht="12.75" hidden="1">
      <c r="B331" s="92" t="s">
        <v>1396</v>
      </c>
      <c r="C331" s="80" t="s">
        <v>649</v>
      </c>
      <c r="D331" s="81" t="s">
        <v>638</v>
      </c>
      <c r="E331" s="81" t="s">
        <v>1335</v>
      </c>
      <c r="F331" s="80"/>
      <c r="G331" s="82">
        <f>G332</f>
        <v>0</v>
      </c>
      <c r="H331" s="82">
        <f>H332</f>
        <v>0</v>
      </c>
      <c r="I331" s="82">
        <f t="shared" si="17"/>
        <v>0</v>
      </c>
      <c r="J331" s="89"/>
    </row>
    <row r="332" spans="2:10" ht="24" hidden="1">
      <c r="B332" s="92" t="s">
        <v>774</v>
      </c>
      <c r="C332" s="80" t="s">
        <v>649</v>
      </c>
      <c r="D332" s="81" t="s">
        <v>638</v>
      </c>
      <c r="E332" s="81" t="s">
        <v>1335</v>
      </c>
      <c r="F332" s="80" t="s">
        <v>1012</v>
      </c>
      <c r="G332" s="82">
        <v>0</v>
      </c>
      <c r="H332" s="82">
        <v>0</v>
      </c>
      <c r="I332" s="82">
        <f t="shared" si="17"/>
        <v>0</v>
      </c>
      <c r="J332" s="89"/>
    </row>
    <row r="333" spans="2:10" ht="12.75" hidden="1">
      <c r="B333" s="92" t="s">
        <v>1401</v>
      </c>
      <c r="C333" s="80" t="s">
        <v>649</v>
      </c>
      <c r="D333" s="81" t="s">
        <v>638</v>
      </c>
      <c r="E333" s="81" t="s">
        <v>1336</v>
      </c>
      <c r="F333" s="80"/>
      <c r="G333" s="82">
        <f>G334</f>
        <v>0</v>
      </c>
      <c r="H333" s="82">
        <f>H334</f>
        <v>0</v>
      </c>
      <c r="I333" s="82">
        <f t="shared" si="17"/>
        <v>0</v>
      </c>
      <c r="J333" s="89"/>
    </row>
    <row r="334" spans="2:10" ht="24" hidden="1">
      <c r="B334" s="92" t="s">
        <v>774</v>
      </c>
      <c r="C334" s="80" t="s">
        <v>649</v>
      </c>
      <c r="D334" s="81" t="s">
        <v>638</v>
      </c>
      <c r="E334" s="81" t="s">
        <v>1336</v>
      </c>
      <c r="F334" s="80" t="s">
        <v>1012</v>
      </c>
      <c r="G334" s="82">
        <v>0</v>
      </c>
      <c r="H334" s="82">
        <v>0</v>
      </c>
      <c r="I334" s="82">
        <f t="shared" si="17"/>
        <v>0</v>
      </c>
      <c r="J334" s="89"/>
    </row>
    <row r="335" spans="2:10" ht="12.75" hidden="1">
      <c r="B335" s="92" t="s">
        <v>1402</v>
      </c>
      <c r="C335" s="80" t="s">
        <v>649</v>
      </c>
      <c r="D335" s="80" t="s">
        <v>638</v>
      </c>
      <c r="E335" s="80" t="s">
        <v>1363</v>
      </c>
      <c r="F335" s="80"/>
      <c r="G335" s="82">
        <f>G336</f>
        <v>0</v>
      </c>
      <c r="H335" s="82">
        <f>H336</f>
        <v>0</v>
      </c>
      <c r="I335" s="82">
        <f t="shared" si="17"/>
        <v>0</v>
      </c>
      <c r="J335" s="89"/>
    </row>
    <row r="336" spans="2:10" ht="24" hidden="1">
      <c r="B336" s="92" t="s">
        <v>774</v>
      </c>
      <c r="C336" s="80" t="s">
        <v>649</v>
      </c>
      <c r="D336" s="80" t="s">
        <v>638</v>
      </c>
      <c r="E336" s="80" t="s">
        <v>1363</v>
      </c>
      <c r="F336" s="80" t="s">
        <v>1012</v>
      </c>
      <c r="G336" s="82">
        <v>0</v>
      </c>
      <c r="H336" s="82">
        <v>0</v>
      </c>
      <c r="I336" s="82">
        <f t="shared" si="17"/>
        <v>0</v>
      </c>
      <c r="J336" s="89"/>
    </row>
    <row r="337" spans="2:10" ht="33" customHeight="1">
      <c r="B337" s="92" t="s">
        <v>1420</v>
      </c>
      <c r="C337" s="80" t="s">
        <v>649</v>
      </c>
      <c r="D337" s="81" t="s">
        <v>638</v>
      </c>
      <c r="E337" s="81" t="s">
        <v>1415</v>
      </c>
      <c r="F337" s="80"/>
      <c r="G337" s="82">
        <f>G338</f>
        <v>99500</v>
      </c>
      <c r="H337" s="82">
        <f>H338</f>
        <v>0</v>
      </c>
      <c r="I337" s="82">
        <f t="shared" si="17"/>
        <v>99500</v>
      </c>
      <c r="J337" s="89"/>
    </row>
    <row r="338" spans="2:10" ht="12.75">
      <c r="B338" s="92" t="s">
        <v>1417</v>
      </c>
      <c r="C338" s="80" t="s">
        <v>649</v>
      </c>
      <c r="D338" s="81" t="s">
        <v>638</v>
      </c>
      <c r="E338" s="81" t="s">
        <v>1414</v>
      </c>
      <c r="F338" s="80"/>
      <c r="G338" s="82">
        <f>G339+G341</f>
        <v>99500</v>
      </c>
      <c r="H338" s="82">
        <f>H339+H341</f>
        <v>0</v>
      </c>
      <c r="I338" s="82">
        <f t="shared" si="17"/>
        <v>99500</v>
      </c>
      <c r="J338" s="89"/>
    </row>
    <row r="339" spans="2:10" ht="24">
      <c r="B339" s="92" t="s">
        <v>1418</v>
      </c>
      <c r="C339" s="80" t="s">
        <v>649</v>
      </c>
      <c r="D339" s="81" t="s">
        <v>638</v>
      </c>
      <c r="E339" s="81" t="s">
        <v>1413</v>
      </c>
      <c r="F339" s="80"/>
      <c r="G339" s="82">
        <f>G340</f>
        <v>59000</v>
      </c>
      <c r="H339" s="82">
        <f>H340</f>
        <v>0</v>
      </c>
      <c r="I339" s="82">
        <f t="shared" si="17"/>
        <v>59000</v>
      </c>
      <c r="J339" s="89"/>
    </row>
    <row r="340" spans="2:10" ht="24">
      <c r="B340" s="92" t="s">
        <v>769</v>
      </c>
      <c r="C340" s="80" t="s">
        <v>649</v>
      </c>
      <c r="D340" s="81" t="s">
        <v>638</v>
      </c>
      <c r="E340" s="81" t="s">
        <v>1413</v>
      </c>
      <c r="F340" s="80" t="s">
        <v>976</v>
      </c>
      <c r="G340" s="82">
        <v>59000</v>
      </c>
      <c r="H340" s="82">
        <v>0</v>
      </c>
      <c r="I340" s="82">
        <f t="shared" si="17"/>
        <v>59000</v>
      </c>
      <c r="J340" s="89"/>
    </row>
    <row r="341" spans="2:10" ht="24">
      <c r="B341" s="92" t="s">
        <v>1419</v>
      </c>
      <c r="C341" s="80" t="s">
        <v>649</v>
      </c>
      <c r="D341" s="81" t="s">
        <v>638</v>
      </c>
      <c r="E341" s="81" t="s">
        <v>1416</v>
      </c>
      <c r="F341" s="80"/>
      <c r="G341" s="82">
        <f>G342</f>
        <v>40500</v>
      </c>
      <c r="H341" s="82">
        <f>H342</f>
        <v>0</v>
      </c>
      <c r="I341" s="82">
        <f t="shared" si="17"/>
        <v>40500</v>
      </c>
      <c r="J341" s="89"/>
    </row>
    <row r="342" spans="2:10" ht="24">
      <c r="B342" s="92" t="s">
        <v>769</v>
      </c>
      <c r="C342" s="80" t="s">
        <v>649</v>
      </c>
      <c r="D342" s="81" t="s">
        <v>638</v>
      </c>
      <c r="E342" s="81" t="s">
        <v>1416</v>
      </c>
      <c r="F342" s="80" t="s">
        <v>976</v>
      </c>
      <c r="G342" s="82">
        <v>40500</v>
      </c>
      <c r="H342" s="82">
        <v>0</v>
      </c>
      <c r="I342" s="82">
        <f aca="true" t="shared" si="18" ref="I342:I412">G342+H342</f>
        <v>40500</v>
      </c>
      <c r="J342" s="89"/>
    </row>
    <row r="343" spans="2:10" ht="12.75">
      <c r="B343" s="92" t="s">
        <v>478</v>
      </c>
      <c r="C343" s="80" t="s">
        <v>649</v>
      </c>
      <c r="D343" s="81" t="s">
        <v>639</v>
      </c>
      <c r="E343" s="81"/>
      <c r="F343" s="80"/>
      <c r="G343" s="82">
        <f>G344+G349+G389+G395</f>
        <v>489140040.92</v>
      </c>
      <c r="H343" s="82">
        <f>H344+H349+H389+H395</f>
        <v>36313543.91</v>
      </c>
      <c r="I343" s="82">
        <f t="shared" si="18"/>
        <v>525453584.83000004</v>
      </c>
      <c r="J343" s="89"/>
    </row>
    <row r="344" spans="2:10" ht="48" hidden="1">
      <c r="B344" s="92" t="s">
        <v>1492</v>
      </c>
      <c r="C344" s="80" t="s">
        <v>649</v>
      </c>
      <c r="D344" s="81" t="s">
        <v>639</v>
      </c>
      <c r="E344" s="81" t="s">
        <v>1308</v>
      </c>
      <c r="F344" s="80"/>
      <c r="G344" s="82">
        <f aca="true" t="shared" si="19" ref="G344:H347">G345</f>
        <v>0</v>
      </c>
      <c r="H344" s="82">
        <f t="shared" si="19"/>
        <v>0</v>
      </c>
      <c r="I344" s="82">
        <f t="shared" si="18"/>
        <v>0</v>
      </c>
      <c r="J344" s="89"/>
    </row>
    <row r="345" spans="2:10" ht="12.75" hidden="1">
      <c r="B345" s="92" t="s">
        <v>1388</v>
      </c>
      <c r="C345" s="80" t="s">
        <v>649</v>
      </c>
      <c r="D345" s="81" t="s">
        <v>639</v>
      </c>
      <c r="E345" s="81" t="s">
        <v>1307</v>
      </c>
      <c r="F345" s="80"/>
      <c r="G345" s="82">
        <f t="shared" si="19"/>
        <v>0</v>
      </c>
      <c r="H345" s="82">
        <f t="shared" si="19"/>
        <v>0</v>
      </c>
      <c r="I345" s="82">
        <f t="shared" si="18"/>
        <v>0</v>
      </c>
      <c r="J345" s="89"/>
    </row>
    <row r="346" spans="2:10" ht="12.75" hidden="1">
      <c r="B346" s="92" t="s">
        <v>1389</v>
      </c>
      <c r="C346" s="80" t="s">
        <v>649</v>
      </c>
      <c r="D346" s="81" t="s">
        <v>639</v>
      </c>
      <c r="E346" s="81" t="s">
        <v>751</v>
      </c>
      <c r="F346" s="80"/>
      <c r="G346" s="82">
        <f t="shared" si="19"/>
        <v>0</v>
      </c>
      <c r="H346" s="82">
        <f t="shared" si="19"/>
        <v>0</v>
      </c>
      <c r="I346" s="82">
        <f t="shared" si="18"/>
        <v>0</v>
      </c>
      <c r="J346" s="89"/>
    </row>
    <row r="347" spans="2:10" ht="24" hidden="1">
      <c r="B347" s="92" t="s">
        <v>1493</v>
      </c>
      <c r="C347" s="80" t="s">
        <v>649</v>
      </c>
      <c r="D347" s="81" t="s">
        <v>639</v>
      </c>
      <c r="E347" s="81" t="s">
        <v>704</v>
      </c>
      <c r="F347" s="80"/>
      <c r="G347" s="82">
        <f t="shared" si="19"/>
        <v>0</v>
      </c>
      <c r="H347" s="82">
        <f t="shared" si="19"/>
        <v>0</v>
      </c>
      <c r="I347" s="82">
        <f t="shared" si="18"/>
        <v>0</v>
      </c>
      <c r="J347" s="89"/>
    </row>
    <row r="348" spans="2:10" ht="24" hidden="1">
      <c r="B348" s="92" t="s">
        <v>769</v>
      </c>
      <c r="C348" s="80" t="s">
        <v>649</v>
      </c>
      <c r="D348" s="81" t="s">
        <v>639</v>
      </c>
      <c r="E348" s="81" t="s">
        <v>704</v>
      </c>
      <c r="F348" s="80" t="s">
        <v>976</v>
      </c>
      <c r="G348" s="82">
        <v>0</v>
      </c>
      <c r="H348" s="82">
        <v>0</v>
      </c>
      <c r="I348" s="82">
        <f t="shared" si="18"/>
        <v>0</v>
      </c>
      <c r="J348" s="89"/>
    </row>
    <row r="349" spans="2:10" ht="24">
      <c r="B349" s="92" t="s">
        <v>1256</v>
      </c>
      <c r="C349" s="80" t="s">
        <v>649</v>
      </c>
      <c r="D349" s="81" t="s">
        <v>639</v>
      </c>
      <c r="E349" s="81" t="s">
        <v>1174</v>
      </c>
      <c r="F349" s="80"/>
      <c r="G349" s="82">
        <f>G350</f>
        <v>489140040.92</v>
      </c>
      <c r="H349" s="82">
        <f>H350</f>
        <v>36213543.91</v>
      </c>
      <c r="I349" s="82">
        <f t="shared" si="18"/>
        <v>525353584.83000004</v>
      </c>
      <c r="J349" s="89"/>
    </row>
    <row r="350" spans="2:10" ht="12.75">
      <c r="B350" s="92" t="s">
        <v>1257</v>
      </c>
      <c r="C350" s="80" t="s">
        <v>649</v>
      </c>
      <c r="D350" s="81" t="s">
        <v>639</v>
      </c>
      <c r="E350" s="81" t="s">
        <v>1169</v>
      </c>
      <c r="F350" s="80"/>
      <c r="G350" s="82">
        <f>G351+G366+G381+G385</f>
        <v>489140040.92</v>
      </c>
      <c r="H350" s="82">
        <f>H351+H366+H381+H385</f>
        <v>36213543.91</v>
      </c>
      <c r="I350" s="82">
        <f t="shared" si="18"/>
        <v>525353584.83000004</v>
      </c>
      <c r="J350" s="89"/>
    </row>
    <row r="351" spans="2:10" ht="24">
      <c r="B351" s="92" t="s">
        <v>1281</v>
      </c>
      <c r="C351" s="80" t="s">
        <v>649</v>
      </c>
      <c r="D351" s="81" t="s">
        <v>639</v>
      </c>
      <c r="E351" s="81" t="s">
        <v>1201</v>
      </c>
      <c r="F351" s="80"/>
      <c r="G351" s="82">
        <f>G352+G354+G356+G360+G362+G364+G358</f>
        <v>275638150</v>
      </c>
      <c r="H351" s="82">
        <f>H352+H354+H356+H360+H362+H364+H358</f>
        <v>10110095.92</v>
      </c>
      <c r="I351" s="82">
        <f t="shared" si="18"/>
        <v>285748245.92</v>
      </c>
      <c r="J351" s="89"/>
    </row>
    <row r="352" spans="2:10" ht="24">
      <c r="B352" s="92" t="s">
        <v>1282</v>
      </c>
      <c r="C352" s="80" t="s">
        <v>649</v>
      </c>
      <c r="D352" s="81" t="s">
        <v>639</v>
      </c>
      <c r="E352" s="81" t="s">
        <v>1202</v>
      </c>
      <c r="F352" s="80"/>
      <c r="G352" s="82">
        <f>G353</f>
        <v>72289116</v>
      </c>
      <c r="H352" s="82">
        <f>H353</f>
        <v>3786913.25</v>
      </c>
      <c r="I352" s="82">
        <f t="shared" si="18"/>
        <v>76076029.25</v>
      </c>
      <c r="J352" s="89"/>
    </row>
    <row r="353" spans="2:10" ht="24">
      <c r="B353" s="92" t="s">
        <v>769</v>
      </c>
      <c r="C353" s="80" t="s">
        <v>649</v>
      </c>
      <c r="D353" s="81" t="s">
        <v>639</v>
      </c>
      <c r="E353" s="81" t="s">
        <v>1202</v>
      </c>
      <c r="F353" s="80" t="s">
        <v>976</v>
      </c>
      <c r="G353" s="82">
        <v>72289116</v>
      </c>
      <c r="H353" s="82">
        <f>1207975.16+2550000+28938.09</f>
        <v>3786913.25</v>
      </c>
      <c r="I353" s="82">
        <f t="shared" si="18"/>
        <v>76076029.25</v>
      </c>
      <c r="J353" s="89"/>
    </row>
    <row r="354" spans="2:10" ht="24">
      <c r="B354" s="92" t="s">
        <v>1148</v>
      </c>
      <c r="C354" s="80" t="s">
        <v>649</v>
      </c>
      <c r="D354" s="81" t="s">
        <v>639</v>
      </c>
      <c r="E354" s="81" t="s">
        <v>1203</v>
      </c>
      <c r="F354" s="80"/>
      <c r="G354" s="82">
        <f>G355</f>
        <v>3200000</v>
      </c>
      <c r="H354" s="82">
        <f>H355</f>
        <v>0</v>
      </c>
      <c r="I354" s="82">
        <f t="shared" si="18"/>
        <v>3200000</v>
      </c>
      <c r="J354" s="89"/>
    </row>
    <row r="355" spans="2:10" ht="24">
      <c r="B355" s="92" t="s">
        <v>769</v>
      </c>
      <c r="C355" s="80" t="s">
        <v>649</v>
      </c>
      <c r="D355" s="81" t="s">
        <v>639</v>
      </c>
      <c r="E355" s="81" t="s">
        <v>1203</v>
      </c>
      <c r="F355" s="80" t="s">
        <v>976</v>
      </c>
      <c r="G355" s="82">
        <v>3200000</v>
      </c>
      <c r="H355" s="82">
        <v>0</v>
      </c>
      <c r="I355" s="82">
        <f t="shared" si="18"/>
        <v>3200000</v>
      </c>
      <c r="J355" s="89"/>
    </row>
    <row r="356" spans="2:10" ht="84">
      <c r="B356" s="94" t="s">
        <v>1280</v>
      </c>
      <c r="C356" s="80" t="s">
        <v>649</v>
      </c>
      <c r="D356" s="81" t="s">
        <v>639</v>
      </c>
      <c r="E356" s="81" t="s">
        <v>1204</v>
      </c>
      <c r="F356" s="80"/>
      <c r="G356" s="82">
        <f>G357</f>
        <v>163122000</v>
      </c>
      <c r="H356" s="82">
        <f>H357</f>
        <v>6312756</v>
      </c>
      <c r="I356" s="82">
        <f t="shared" si="18"/>
        <v>169434756</v>
      </c>
      <c r="J356" s="89"/>
    </row>
    <row r="357" spans="2:10" ht="24">
      <c r="B357" s="92" t="s">
        <v>769</v>
      </c>
      <c r="C357" s="80" t="s">
        <v>649</v>
      </c>
      <c r="D357" s="81" t="s">
        <v>639</v>
      </c>
      <c r="E357" s="81" t="s">
        <v>1204</v>
      </c>
      <c r="F357" s="80" t="s">
        <v>976</v>
      </c>
      <c r="G357" s="82">
        <v>163122000</v>
      </c>
      <c r="H357" s="82">
        <v>6312756</v>
      </c>
      <c r="I357" s="82">
        <f t="shared" si="18"/>
        <v>169434756</v>
      </c>
      <c r="J357" s="89"/>
    </row>
    <row r="358" spans="2:10" ht="24" hidden="1">
      <c r="B358" s="92" t="s">
        <v>1495</v>
      </c>
      <c r="C358" s="80" t="s">
        <v>649</v>
      </c>
      <c r="D358" s="81" t="s">
        <v>639</v>
      </c>
      <c r="E358" s="81" t="s">
        <v>1494</v>
      </c>
      <c r="F358" s="80"/>
      <c r="G358" s="82">
        <f>G359</f>
        <v>0</v>
      </c>
      <c r="H358" s="82">
        <f>H359</f>
        <v>0</v>
      </c>
      <c r="I358" s="82">
        <f t="shared" si="18"/>
        <v>0</v>
      </c>
      <c r="J358" s="89"/>
    </row>
    <row r="359" spans="2:10" ht="24" hidden="1">
      <c r="B359" s="92" t="s">
        <v>769</v>
      </c>
      <c r="C359" s="80" t="s">
        <v>649</v>
      </c>
      <c r="D359" s="81" t="s">
        <v>639</v>
      </c>
      <c r="E359" s="81" t="s">
        <v>1494</v>
      </c>
      <c r="F359" s="80" t="s">
        <v>976</v>
      </c>
      <c r="G359" s="82">
        <v>0</v>
      </c>
      <c r="H359" s="82">
        <v>0</v>
      </c>
      <c r="I359" s="82">
        <f t="shared" si="18"/>
        <v>0</v>
      </c>
      <c r="J359" s="89"/>
    </row>
    <row r="360" spans="2:10" ht="36">
      <c r="B360" s="92" t="s">
        <v>1142</v>
      </c>
      <c r="C360" s="80" t="s">
        <v>649</v>
      </c>
      <c r="D360" s="81" t="s">
        <v>639</v>
      </c>
      <c r="E360" s="81" t="s">
        <v>1206</v>
      </c>
      <c r="F360" s="80"/>
      <c r="G360" s="82">
        <f>G361</f>
        <v>2911291</v>
      </c>
      <c r="H360" s="82">
        <f>H361</f>
        <v>10427</v>
      </c>
      <c r="I360" s="82">
        <f t="shared" si="18"/>
        <v>2921718</v>
      </c>
      <c r="J360" s="89"/>
    </row>
    <row r="361" spans="2:10" ht="24">
      <c r="B361" s="92" t="s">
        <v>769</v>
      </c>
      <c r="C361" s="80" t="s">
        <v>649</v>
      </c>
      <c r="D361" s="81" t="s">
        <v>639</v>
      </c>
      <c r="E361" s="81" t="s">
        <v>1206</v>
      </c>
      <c r="F361" s="80" t="s">
        <v>976</v>
      </c>
      <c r="G361" s="82">
        <v>2911291</v>
      </c>
      <c r="H361" s="82">
        <v>10427</v>
      </c>
      <c r="I361" s="82">
        <f t="shared" si="18"/>
        <v>2921718</v>
      </c>
      <c r="J361" s="89"/>
    </row>
    <row r="362" spans="2:10" ht="36">
      <c r="B362" s="92" t="s">
        <v>1141</v>
      </c>
      <c r="C362" s="80" t="s">
        <v>649</v>
      </c>
      <c r="D362" s="81" t="s">
        <v>639</v>
      </c>
      <c r="E362" s="81" t="s">
        <v>1205</v>
      </c>
      <c r="F362" s="80"/>
      <c r="G362" s="82">
        <f>G363</f>
        <v>1476667</v>
      </c>
      <c r="H362" s="82">
        <f>H363</f>
        <v>-0.33</v>
      </c>
      <c r="I362" s="82">
        <f t="shared" si="18"/>
        <v>1476666.67</v>
      </c>
      <c r="J362" s="89"/>
    </row>
    <row r="363" spans="2:10" ht="24">
      <c r="B363" s="92" t="s">
        <v>769</v>
      </c>
      <c r="C363" s="80" t="s">
        <v>649</v>
      </c>
      <c r="D363" s="81" t="s">
        <v>639</v>
      </c>
      <c r="E363" s="81" t="s">
        <v>1205</v>
      </c>
      <c r="F363" s="80" t="s">
        <v>976</v>
      </c>
      <c r="G363" s="82">
        <v>1476667</v>
      </c>
      <c r="H363" s="82">
        <v>-0.33</v>
      </c>
      <c r="I363" s="82">
        <f t="shared" si="18"/>
        <v>1476666.67</v>
      </c>
      <c r="J363" s="89"/>
    </row>
    <row r="364" spans="2:10" ht="36">
      <c r="B364" s="92" t="s">
        <v>1393</v>
      </c>
      <c r="C364" s="80" t="s">
        <v>649</v>
      </c>
      <c r="D364" s="81" t="s">
        <v>639</v>
      </c>
      <c r="E364" s="81" t="s">
        <v>1339</v>
      </c>
      <c r="F364" s="80"/>
      <c r="G364" s="82">
        <f>G365</f>
        <v>32639076</v>
      </c>
      <c r="H364" s="82">
        <f>H365</f>
        <v>0</v>
      </c>
      <c r="I364" s="82">
        <f t="shared" si="18"/>
        <v>32639076</v>
      </c>
      <c r="J364" s="89"/>
    </row>
    <row r="365" spans="2:10" ht="24">
      <c r="B365" s="92" t="s">
        <v>769</v>
      </c>
      <c r="C365" s="80" t="s">
        <v>649</v>
      </c>
      <c r="D365" s="81" t="s">
        <v>639</v>
      </c>
      <c r="E365" s="81" t="s">
        <v>1339</v>
      </c>
      <c r="F365" s="80" t="s">
        <v>976</v>
      </c>
      <c r="G365" s="82">
        <v>32639076</v>
      </c>
      <c r="H365" s="82">
        <v>0</v>
      </c>
      <c r="I365" s="82">
        <f t="shared" si="18"/>
        <v>32639076</v>
      </c>
      <c r="J365" s="89"/>
    </row>
    <row r="366" spans="2:10" ht="36">
      <c r="B366" s="92" t="s">
        <v>1259</v>
      </c>
      <c r="C366" s="80" t="s">
        <v>649</v>
      </c>
      <c r="D366" s="81" t="s">
        <v>639</v>
      </c>
      <c r="E366" s="81" t="s">
        <v>1258</v>
      </c>
      <c r="F366" s="80"/>
      <c r="G366" s="82">
        <f>G371+G377+G379+G367+G373+G375+G369</f>
        <v>212683042.92000002</v>
      </c>
      <c r="H366" s="82">
        <f>H371+H377+H379+H367+H373+H375+H369</f>
        <v>26060214.99</v>
      </c>
      <c r="I366" s="82">
        <f t="shared" si="18"/>
        <v>238743257.91000003</v>
      </c>
      <c r="J366" s="89"/>
    </row>
    <row r="367" spans="2:10" ht="36">
      <c r="B367" s="92" t="s">
        <v>1259</v>
      </c>
      <c r="C367" s="80" t="s">
        <v>649</v>
      </c>
      <c r="D367" s="81" t="s">
        <v>639</v>
      </c>
      <c r="E367" s="81" t="s">
        <v>1258</v>
      </c>
      <c r="F367" s="80"/>
      <c r="G367" s="82">
        <f>G368</f>
        <v>443304.77</v>
      </c>
      <c r="H367" s="82">
        <f>H368</f>
        <v>-9514.6</v>
      </c>
      <c r="I367" s="82">
        <f t="shared" si="18"/>
        <v>433790.17000000004</v>
      </c>
      <c r="J367" s="89"/>
    </row>
    <row r="368" spans="2:10" ht="24">
      <c r="B368" s="92" t="s">
        <v>769</v>
      </c>
      <c r="C368" s="80" t="s">
        <v>649</v>
      </c>
      <c r="D368" s="81" t="s">
        <v>639</v>
      </c>
      <c r="E368" s="81" t="s">
        <v>1258</v>
      </c>
      <c r="F368" s="80" t="s">
        <v>976</v>
      </c>
      <c r="G368" s="82">
        <f>471304.77-28000</f>
        <v>443304.77</v>
      </c>
      <c r="H368" s="82">
        <v>-9514.6</v>
      </c>
      <c r="I368" s="82">
        <f t="shared" si="18"/>
        <v>433790.17000000004</v>
      </c>
      <c r="J368" s="89"/>
    </row>
    <row r="369" spans="2:10" ht="20.25" customHeight="1">
      <c r="B369" s="92" t="s">
        <v>1600</v>
      </c>
      <c r="C369" s="80" t="s">
        <v>649</v>
      </c>
      <c r="D369" s="81" t="s">
        <v>639</v>
      </c>
      <c r="E369" s="81" t="s">
        <v>1601</v>
      </c>
      <c r="F369" s="80"/>
      <c r="G369" s="82">
        <f>G370</f>
        <v>0</v>
      </c>
      <c r="H369" s="82">
        <f>H370</f>
        <v>2190000</v>
      </c>
      <c r="I369" s="82">
        <f t="shared" si="18"/>
        <v>2190000</v>
      </c>
      <c r="J369" s="89"/>
    </row>
    <row r="370" spans="2:10" ht="24">
      <c r="B370" s="92" t="s">
        <v>769</v>
      </c>
      <c r="C370" s="80" t="s">
        <v>649</v>
      </c>
      <c r="D370" s="81" t="s">
        <v>639</v>
      </c>
      <c r="E370" s="81" t="s">
        <v>1601</v>
      </c>
      <c r="F370" s="80" t="s">
        <v>976</v>
      </c>
      <c r="G370" s="82">
        <v>0</v>
      </c>
      <c r="H370" s="82">
        <v>2190000</v>
      </c>
      <c r="I370" s="82">
        <f t="shared" si="18"/>
        <v>2190000</v>
      </c>
      <c r="J370" s="89"/>
    </row>
    <row r="371" spans="2:10" ht="60" hidden="1">
      <c r="B371" s="92" t="s">
        <v>1397</v>
      </c>
      <c r="C371" s="80" t="s">
        <v>649</v>
      </c>
      <c r="D371" s="81" t="s">
        <v>639</v>
      </c>
      <c r="E371" s="81" t="s">
        <v>1341</v>
      </c>
      <c r="F371" s="80"/>
      <c r="G371" s="82">
        <f>G372</f>
        <v>0</v>
      </c>
      <c r="H371" s="82">
        <f>H372</f>
        <v>0</v>
      </c>
      <c r="I371" s="82">
        <f t="shared" si="18"/>
        <v>0</v>
      </c>
      <c r="J371" s="89"/>
    </row>
    <row r="372" spans="2:10" ht="24" hidden="1">
      <c r="B372" s="92" t="s">
        <v>774</v>
      </c>
      <c r="C372" s="80" t="s">
        <v>649</v>
      </c>
      <c r="D372" s="81" t="s">
        <v>639</v>
      </c>
      <c r="E372" s="81" t="s">
        <v>1341</v>
      </c>
      <c r="F372" s="80" t="s">
        <v>1012</v>
      </c>
      <c r="G372" s="82">
        <v>0</v>
      </c>
      <c r="H372" s="82">
        <v>0</v>
      </c>
      <c r="I372" s="82">
        <f t="shared" si="18"/>
        <v>0</v>
      </c>
      <c r="J372" s="89"/>
    </row>
    <row r="373" spans="2:10" ht="48">
      <c r="B373" s="92" t="s">
        <v>1404</v>
      </c>
      <c r="C373" s="80" t="s">
        <v>649</v>
      </c>
      <c r="D373" s="81" t="s">
        <v>639</v>
      </c>
      <c r="E373" s="81" t="s">
        <v>1364</v>
      </c>
      <c r="F373" s="80"/>
      <c r="G373" s="82">
        <f>G374</f>
        <v>49255353.53</v>
      </c>
      <c r="H373" s="82">
        <f>H374</f>
        <v>23879104.4</v>
      </c>
      <c r="I373" s="82">
        <f t="shared" si="18"/>
        <v>73134457.93</v>
      </c>
      <c r="J373" s="89"/>
    </row>
    <row r="374" spans="2:10" ht="24">
      <c r="B374" s="92" t="s">
        <v>774</v>
      </c>
      <c r="C374" s="80" t="s">
        <v>649</v>
      </c>
      <c r="D374" s="81" t="s">
        <v>639</v>
      </c>
      <c r="E374" s="81" t="s">
        <v>1364</v>
      </c>
      <c r="F374" s="80" t="s">
        <v>1012</v>
      </c>
      <c r="G374" s="82">
        <v>49255353.53</v>
      </c>
      <c r="H374" s="82">
        <v>23879104.4</v>
      </c>
      <c r="I374" s="82">
        <f t="shared" si="18"/>
        <v>73134457.93</v>
      </c>
      <c r="J374" s="89"/>
    </row>
    <row r="375" spans="2:10" ht="36">
      <c r="B375" s="92" t="s">
        <v>1403</v>
      </c>
      <c r="C375" s="80" t="s">
        <v>649</v>
      </c>
      <c r="D375" s="81" t="s">
        <v>639</v>
      </c>
      <c r="E375" s="81" t="s">
        <v>1365</v>
      </c>
      <c r="F375" s="80"/>
      <c r="G375" s="82">
        <f>G376</f>
        <v>160258702.81</v>
      </c>
      <c r="H375" s="82">
        <f>H376</f>
        <v>-55.73</v>
      </c>
      <c r="I375" s="82">
        <f t="shared" si="18"/>
        <v>160258647.08</v>
      </c>
      <c r="J375" s="89"/>
    </row>
    <row r="376" spans="2:10" ht="24">
      <c r="B376" s="92" t="s">
        <v>774</v>
      </c>
      <c r="C376" s="80" t="s">
        <v>649</v>
      </c>
      <c r="D376" s="81" t="s">
        <v>639</v>
      </c>
      <c r="E376" s="81" t="s">
        <v>1365</v>
      </c>
      <c r="F376" s="80" t="s">
        <v>1012</v>
      </c>
      <c r="G376" s="82">
        <v>160258702.81</v>
      </c>
      <c r="H376" s="82">
        <v>-55.73</v>
      </c>
      <c r="I376" s="82">
        <f t="shared" si="18"/>
        <v>160258647.08</v>
      </c>
      <c r="J376" s="89"/>
    </row>
    <row r="377" spans="2:10" ht="36">
      <c r="B377" s="92" t="s">
        <v>1395</v>
      </c>
      <c r="C377" s="80" t="s">
        <v>649</v>
      </c>
      <c r="D377" s="81" t="s">
        <v>639</v>
      </c>
      <c r="E377" s="81" t="s">
        <v>1342</v>
      </c>
      <c r="F377" s="80"/>
      <c r="G377" s="82">
        <f>G378</f>
        <v>2725681.81</v>
      </c>
      <c r="H377" s="82">
        <f>H378</f>
        <v>680.92</v>
      </c>
      <c r="I377" s="82">
        <f t="shared" si="18"/>
        <v>2726362.73</v>
      </c>
      <c r="J377" s="89"/>
    </row>
    <row r="378" spans="2:10" ht="24">
      <c r="B378" s="92" t="s">
        <v>769</v>
      </c>
      <c r="C378" s="80" t="s">
        <v>649</v>
      </c>
      <c r="D378" s="81" t="s">
        <v>639</v>
      </c>
      <c r="E378" s="81" t="s">
        <v>1342</v>
      </c>
      <c r="F378" s="80" t="s">
        <v>976</v>
      </c>
      <c r="G378" s="82">
        <v>2725681.81</v>
      </c>
      <c r="H378" s="82">
        <v>680.92</v>
      </c>
      <c r="I378" s="82">
        <f t="shared" si="18"/>
        <v>2726362.73</v>
      </c>
      <c r="J378" s="89"/>
    </row>
    <row r="379" spans="2:10" ht="36" hidden="1">
      <c r="B379" s="92" t="s">
        <v>1497</v>
      </c>
      <c r="C379" s="80" t="s">
        <v>649</v>
      </c>
      <c r="D379" s="81" t="s">
        <v>639</v>
      </c>
      <c r="E379" s="81" t="s">
        <v>1496</v>
      </c>
      <c r="F379" s="80"/>
      <c r="G379" s="82">
        <f>G380</f>
        <v>0</v>
      </c>
      <c r="H379" s="82">
        <f>H380</f>
        <v>0</v>
      </c>
      <c r="I379" s="82">
        <f t="shared" si="18"/>
        <v>0</v>
      </c>
      <c r="J379" s="89"/>
    </row>
    <row r="380" spans="2:10" ht="24" hidden="1">
      <c r="B380" s="92" t="s">
        <v>769</v>
      </c>
      <c r="C380" s="80" t="s">
        <v>649</v>
      </c>
      <c r="D380" s="81" t="s">
        <v>639</v>
      </c>
      <c r="E380" s="81" t="s">
        <v>1496</v>
      </c>
      <c r="F380" s="80" t="s">
        <v>976</v>
      </c>
      <c r="G380" s="82">
        <v>0</v>
      </c>
      <c r="H380" s="82">
        <v>0</v>
      </c>
      <c r="I380" s="82">
        <f t="shared" si="18"/>
        <v>0</v>
      </c>
      <c r="J380" s="89"/>
    </row>
    <row r="381" spans="2:10" ht="24">
      <c r="B381" s="92" t="s">
        <v>1372</v>
      </c>
      <c r="C381" s="80" t="s">
        <v>649</v>
      </c>
      <c r="D381" s="81" t="s">
        <v>639</v>
      </c>
      <c r="E381" s="81" t="s">
        <v>1340</v>
      </c>
      <c r="F381" s="80"/>
      <c r="G381" s="82">
        <f>G382+G383</f>
        <v>668848</v>
      </c>
      <c r="H381" s="82">
        <f>H382+H383</f>
        <v>43233</v>
      </c>
      <c r="I381" s="82">
        <f t="shared" si="18"/>
        <v>712081</v>
      </c>
      <c r="J381" s="89"/>
    </row>
    <row r="382" spans="2:10" ht="24">
      <c r="B382" s="92" t="s">
        <v>769</v>
      </c>
      <c r="C382" s="80" t="s">
        <v>649</v>
      </c>
      <c r="D382" s="81" t="s">
        <v>639</v>
      </c>
      <c r="E382" s="81" t="s">
        <v>1340</v>
      </c>
      <c r="F382" s="80" t="s">
        <v>976</v>
      </c>
      <c r="G382" s="82">
        <v>668848</v>
      </c>
      <c r="H382" s="82">
        <v>43233</v>
      </c>
      <c r="I382" s="82">
        <f t="shared" si="18"/>
        <v>712081</v>
      </c>
      <c r="J382" s="89"/>
    </row>
    <row r="383" spans="2:10" ht="24" hidden="1">
      <c r="B383" s="92" t="s">
        <v>879</v>
      </c>
      <c r="C383" s="80" t="s">
        <v>649</v>
      </c>
      <c r="D383" s="81" t="s">
        <v>639</v>
      </c>
      <c r="E383" s="81" t="s">
        <v>1561</v>
      </c>
      <c r="F383" s="80"/>
      <c r="G383" s="82">
        <f>G384</f>
        <v>0</v>
      </c>
      <c r="H383" s="82">
        <f>H384</f>
        <v>0</v>
      </c>
      <c r="I383" s="82">
        <f t="shared" si="18"/>
        <v>0</v>
      </c>
      <c r="J383" s="89"/>
    </row>
    <row r="384" spans="2:10" ht="24" hidden="1">
      <c r="B384" s="92" t="s">
        <v>769</v>
      </c>
      <c r="C384" s="80" t="s">
        <v>649</v>
      </c>
      <c r="D384" s="81" t="s">
        <v>639</v>
      </c>
      <c r="E384" s="81" t="s">
        <v>1561</v>
      </c>
      <c r="F384" s="80" t="s">
        <v>976</v>
      </c>
      <c r="G384" s="82">
        <v>0</v>
      </c>
      <c r="H384" s="82">
        <v>0</v>
      </c>
      <c r="I384" s="82">
        <f t="shared" si="18"/>
        <v>0</v>
      </c>
      <c r="J384" s="89"/>
    </row>
    <row r="385" spans="2:10" ht="36">
      <c r="B385" s="92" t="s">
        <v>1499</v>
      </c>
      <c r="C385" s="80" t="s">
        <v>649</v>
      </c>
      <c r="D385" s="81" t="s">
        <v>639</v>
      </c>
      <c r="E385" s="81" t="s">
        <v>1498</v>
      </c>
      <c r="F385" s="80"/>
      <c r="G385" s="82">
        <f>G386+G387</f>
        <v>150000</v>
      </c>
      <c r="H385" s="82">
        <f>H386+H387</f>
        <v>0</v>
      </c>
      <c r="I385" s="82">
        <f t="shared" si="18"/>
        <v>150000</v>
      </c>
      <c r="J385" s="89"/>
    </row>
    <row r="386" spans="2:10" ht="24">
      <c r="B386" s="92" t="s">
        <v>769</v>
      </c>
      <c r="C386" s="80" t="s">
        <v>649</v>
      </c>
      <c r="D386" s="81" t="s">
        <v>639</v>
      </c>
      <c r="E386" s="81" t="s">
        <v>1498</v>
      </c>
      <c r="F386" s="80" t="s">
        <v>976</v>
      </c>
      <c r="G386" s="82">
        <v>150000</v>
      </c>
      <c r="H386" s="82">
        <v>0</v>
      </c>
      <c r="I386" s="82">
        <f t="shared" si="18"/>
        <v>150000</v>
      </c>
      <c r="J386" s="89"/>
    </row>
    <row r="387" spans="2:10" ht="36" hidden="1">
      <c r="B387" s="92" t="s">
        <v>995</v>
      </c>
      <c r="C387" s="80" t="s">
        <v>649</v>
      </c>
      <c r="D387" s="81" t="s">
        <v>639</v>
      </c>
      <c r="E387" s="81" t="s">
        <v>1562</v>
      </c>
      <c r="F387" s="80"/>
      <c r="G387" s="82">
        <f>G388</f>
        <v>0</v>
      </c>
      <c r="H387" s="82">
        <f>H388</f>
        <v>0</v>
      </c>
      <c r="I387" s="82">
        <f t="shared" si="18"/>
        <v>0</v>
      </c>
      <c r="J387" s="89"/>
    </row>
    <row r="388" spans="2:10" ht="24" hidden="1">
      <c r="B388" s="92" t="s">
        <v>769</v>
      </c>
      <c r="C388" s="80" t="s">
        <v>649</v>
      </c>
      <c r="D388" s="81" t="s">
        <v>639</v>
      </c>
      <c r="E388" s="81" t="s">
        <v>1562</v>
      </c>
      <c r="F388" s="80" t="s">
        <v>976</v>
      </c>
      <c r="G388" s="82">
        <v>0</v>
      </c>
      <c r="H388" s="82">
        <v>0</v>
      </c>
      <c r="I388" s="82">
        <f t="shared" si="18"/>
        <v>0</v>
      </c>
      <c r="J388" s="89"/>
    </row>
    <row r="389" spans="2:10" ht="39.75" hidden="1">
      <c r="B389" s="92" t="s">
        <v>1420</v>
      </c>
      <c r="C389" s="80" t="s">
        <v>649</v>
      </c>
      <c r="D389" s="80" t="s">
        <v>639</v>
      </c>
      <c r="E389" s="81" t="s">
        <v>1415</v>
      </c>
      <c r="F389" s="80"/>
      <c r="G389" s="82">
        <f>G390</f>
        <v>0</v>
      </c>
      <c r="H389" s="82">
        <f>H390</f>
        <v>0</v>
      </c>
      <c r="I389" s="82">
        <f t="shared" si="18"/>
        <v>0</v>
      </c>
      <c r="J389" s="89"/>
    </row>
    <row r="390" spans="2:10" ht="12.75" hidden="1">
      <c r="B390" s="92" t="s">
        <v>1417</v>
      </c>
      <c r="C390" s="80" t="s">
        <v>649</v>
      </c>
      <c r="D390" s="80" t="s">
        <v>639</v>
      </c>
      <c r="E390" s="81" t="s">
        <v>1414</v>
      </c>
      <c r="F390" s="80"/>
      <c r="G390" s="82">
        <f>G391+G393</f>
        <v>0</v>
      </c>
      <c r="H390" s="82">
        <f>H391+H393</f>
        <v>0</v>
      </c>
      <c r="I390" s="82">
        <f t="shared" si="18"/>
        <v>0</v>
      </c>
      <c r="J390" s="89"/>
    </row>
    <row r="391" spans="2:10" ht="24" hidden="1">
      <c r="B391" s="92" t="s">
        <v>1418</v>
      </c>
      <c r="C391" s="80" t="s">
        <v>649</v>
      </c>
      <c r="D391" s="80" t="s">
        <v>639</v>
      </c>
      <c r="E391" s="81" t="s">
        <v>1413</v>
      </c>
      <c r="F391" s="80"/>
      <c r="G391" s="82">
        <f>G392</f>
        <v>0</v>
      </c>
      <c r="H391" s="82">
        <f>H392</f>
        <v>0</v>
      </c>
      <c r="I391" s="82">
        <f t="shared" si="18"/>
        <v>0</v>
      </c>
      <c r="J391" s="89"/>
    </row>
    <row r="392" spans="2:10" ht="24" hidden="1">
      <c r="B392" s="92" t="s">
        <v>769</v>
      </c>
      <c r="C392" s="80" t="s">
        <v>649</v>
      </c>
      <c r="D392" s="80" t="s">
        <v>639</v>
      </c>
      <c r="E392" s="81" t="s">
        <v>1413</v>
      </c>
      <c r="F392" s="80" t="s">
        <v>976</v>
      </c>
      <c r="G392" s="82">
        <v>0</v>
      </c>
      <c r="H392" s="82">
        <v>0</v>
      </c>
      <c r="I392" s="82">
        <f t="shared" si="18"/>
        <v>0</v>
      </c>
      <c r="J392" s="89"/>
    </row>
    <row r="393" spans="2:10" ht="24" hidden="1">
      <c r="B393" s="92" t="s">
        <v>1419</v>
      </c>
      <c r="C393" s="80" t="s">
        <v>649</v>
      </c>
      <c r="D393" s="80" t="s">
        <v>639</v>
      </c>
      <c r="E393" s="81" t="s">
        <v>1416</v>
      </c>
      <c r="F393" s="80"/>
      <c r="G393" s="82">
        <f>G394</f>
        <v>0</v>
      </c>
      <c r="H393" s="82">
        <f>H394</f>
        <v>0</v>
      </c>
      <c r="I393" s="82">
        <f t="shared" si="18"/>
        <v>0</v>
      </c>
      <c r="J393" s="89"/>
    </row>
    <row r="394" spans="2:10" ht="24" hidden="1">
      <c r="B394" s="92" t="s">
        <v>769</v>
      </c>
      <c r="C394" s="80" t="s">
        <v>649</v>
      </c>
      <c r="D394" s="80" t="s">
        <v>639</v>
      </c>
      <c r="E394" s="81" t="s">
        <v>1416</v>
      </c>
      <c r="F394" s="80" t="s">
        <v>976</v>
      </c>
      <c r="G394" s="82">
        <v>0</v>
      </c>
      <c r="H394" s="82">
        <v>0</v>
      </c>
      <c r="I394" s="82">
        <f t="shared" si="18"/>
        <v>0</v>
      </c>
      <c r="J394" s="89"/>
    </row>
    <row r="395" spans="2:10" ht="36">
      <c r="B395" s="92" t="s">
        <v>1602</v>
      </c>
      <c r="C395" s="80" t="s">
        <v>649</v>
      </c>
      <c r="D395" s="80" t="s">
        <v>639</v>
      </c>
      <c r="E395" s="81" t="s">
        <v>1231</v>
      </c>
      <c r="F395" s="80"/>
      <c r="G395" s="82">
        <f aca="true" t="shared" si="20" ref="G395:H398">G396</f>
        <v>0</v>
      </c>
      <c r="H395" s="82">
        <f t="shared" si="20"/>
        <v>100000</v>
      </c>
      <c r="I395" s="82">
        <f t="shared" si="18"/>
        <v>100000</v>
      </c>
      <c r="J395" s="89"/>
    </row>
    <row r="396" spans="2:10" ht="12.75">
      <c r="B396" s="92" t="s">
        <v>1287</v>
      </c>
      <c r="C396" s="80" t="s">
        <v>649</v>
      </c>
      <c r="D396" s="80" t="s">
        <v>639</v>
      </c>
      <c r="E396" s="81" t="s">
        <v>1230</v>
      </c>
      <c r="F396" s="80"/>
      <c r="G396" s="82">
        <f t="shared" si="20"/>
        <v>0</v>
      </c>
      <c r="H396" s="82">
        <f t="shared" si="20"/>
        <v>100000</v>
      </c>
      <c r="I396" s="82">
        <f t="shared" si="18"/>
        <v>100000</v>
      </c>
      <c r="J396" s="89"/>
    </row>
    <row r="397" spans="2:10" ht="36">
      <c r="B397" s="92" t="s">
        <v>1477</v>
      </c>
      <c r="C397" s="80" t="s">
        <v>649</v>
      </c>
      <c r="D397" s="80" t="s">
        <v>639</v>
      </c>
      <c r="E397" s="81" t="s">
        <v>1476</v>
      </c>
      <c r="F397" s="80"/>
      <c r="G397" s="82">
        <f t="shared" si="20"/>
        <v>0</v>
      </c>
      <c r="H397" s="82">
        <f t="shared" si="20"/>
        <v>100000</v>
      </c>
      <c r="I397" s="82">
        <f t="shared" si="18"/>
        <v>100000</v>
      </c>
      <c r="J397" s="89"/>
    </row>
    <row r="398" spans="2:10" ht="24">
      <c r="B398" s="92" t="s">
        <v>1603</v>
      </c>
      <c r="C398" s="80" t="s">
        <v>649</v>
      </c>
      <c r="D398" s="80" t="s">
        <v>639</v>
      </c>
      <c r="E398" s="81" t="s">
        <v>1604</v>
      </c>
      <c r="F398" s="80"/>
      <c r="G398" s="82">
        <f t="shared" si="20"/>
        <v>0</v>
      </c>
      <c r="H398" s="82">
        <f t="shared" si="20"/>
        <v>100000</v>
      </c>
      <c r="I398" s="82">
        <f t="shared" si="18"/>
        <v>100000</v>
      </c>
      <c r="J398" s="89"/>
    </row>
    <row r="399" spans="2:10" ht="24">
      <c r="B399" s="92" t="s">
        <v>769</v>
      </c>
      <c r="C399" s="80" t="s">
        <v>649</v>
      </c>
      <c r="D399" s="80" t="s">
        <v>639</v>
      </c>
      <c r="E399" s="81" t="s">
        <v>1604</v>
      </c>
      <c r="F399" s="80" t="s">
        <v>976</v>
      </c>
      <c r="G399" s="82">
        <v>0</v>
      </c>
      <c r="H399" s="82">
        <v>100000</v>
      </c>
      <c r="I399" s="82">
        <f t="shared" si="18"/>
        <v>100000</v>
      </c>
      <c r="J399" s="89"/>
    </row>
    <row r="400" spans="2:10" ht="12.75">
      <c r="B400" s="92" t="s">
        <v>1096</v>
      </c>
      <c r="C400" s="80" t="s">
        <v>649</v>
      </c>
      <c r="D400" s="80" t="s">
        <v>640</v>
      </c>
      <c r="E400" s="80"/>
      <c r="F400" s="80"/>
      <c r="G400" s="82">
        <f>G405+G443+G437+G401+G430+G432</f>
        <v>31101289</v>
      </c>
      <c r="H400" s="82">
        <f>H405+H443+H437+H401+H430+H432</f>
        <v>1236333.23</v>
      </c>
      <c r="I400" s="82">
        <f>I405+I443+I437+I401+I430+I432</f>
        <v>32337622.23</v>
      </c>
      <c r="J400" s="89"/>
    </row>
    <row r="401" spans="2:10" ht="48">
      <c r="B401" s="92" t="s">
        <v>1440</v>
      </c>
      <c r="C401" s="80" t="s">
        <v>649</v>
      </c>
      <c r="D401" s="80" t="s">
        <v>640</v>
      </c>
      <c r="E401" s="80" t="s">
        <v>1313</v>
      </c>
      <c r="F401" s="80"/>
      <c r="G401" s="82">
        <f aca="true" t="shared" si="21" ref="G401:I403">G402</f>
        <v>50000</v>
      </c>
      <c r="H401" s="82">
        <f t="shared" si="21"/>
        <v>0</v>
      </c>
      <c r="I401" s="82">
        <f t="shared" si="21"/>
        <v>50000</v>
      </c>
      <c r="J401" s="89"/>
    </row>
    <row r="402" spans="2:10" ht="24">
      <c r="B402" s="92" t="s">
        <v>1441</v>
      </c>
      <c r="C402" s="80" t="s">
        <v>649</v>
      </c>
      <c r="D402" s="80" t="s">
        <v>640</v>
      </c>
      <c r="E402" s="80" t="s">
        <v>1312</v>
      </c>
      <c r="F402" s="80"/>
      <c r="G402" s="82">
        <f t="shared" si="21"/>
        <v>50000</v>
      </c>
      <c r="H402" s="82">
        <f t="shared" si="21"/>
        <v>0</v>
      </c>
      <c r="I402" s="82">
        <f t="shared" si="21"/>
        <v>50000</v>
      </c>
      <c r="J402" s="89"/>
    </row>
    <row r="403" spans="2:10" ht="36">
      <c r="B403" s="92" t="s">
        <v>1442</v>
      </c>
      <c r="C403" s="80" t="s">
        <v>649</v>
      </c>
      <c r="D403" s="80" t="s">
        <v>640</v>
      </c>
      <c r="E403" s="80" t="s">
        <v>1438</v>
      </c>
      <c r="F403" s="80"/>
      <c r="G403" s="82">
        <f t="shared" si="21"/>
        <v>50000</v>
      </c>
      <c r="H403" s="82">
        <f t="shared" si="21"/>
        <v>0</v>
      </c>
      <c r="I403" s="82">
        <f t="shared" si="21"/>
        <v>50000</v>
      </c>
      <c r="J403" s="89"/>
    </row>
    <row r="404" spans="2:10" ht="24">
      <c r="B404" s="92" t="s">
        <v>769</v>
      </c>
      <c r="C404" s="80" t="s">
        <v>649</v>
      </c>
      <c r="D404" s="80" t="s">
        <v>640</v>
      </c>
      <c r="E404" s="80" t="s">
        <v>1438</v>
      </c>
      <c r="F404" s="80" t="s">
        <v>976</v>
      </c>
      <c r="G404" s="82">
        <f>22000+28000</f>
        <v>50000</v>
      </c>
      <c r="H404" s="82">
        <v>0</v>
      </c>
      <c r="I404" s="82">
        <f t="shared" si="18"/>
        <v>50000</v>
      </c>
      <c r="J404" s="89"/>
    </row>
    <row r="405" spans="2:10" ht="24">
      <c r="B405" s="92" t="s">
        <v>1256</v>
      </c>
      <c r="C405" s="80" t="s">
        <v>649</v>
      </c>
      <c r="D405" s="80" t="s">
        <v>640</v>
      </c>
      <c r="E405" s="81" t="s">
        <v>1174</v>
      </c>
      <c r="F405" s="80"/>
      <c r="G405" s="82">
        <f>G406</f>
        <v>21392855</v>
      </c>
      <c r="H405" s="82">
        <f>H406</f>
        <v>785103.23</v>
      </c>
      <c r="I405" s="82">
        <f t="shared" si="18"/>
        <v>22177958.23</v>
      </c>
      <c r="J405" s="89"/>
    </row>
    <row r="406" spans="2:10" ht="24">
      <c r="B406" s="92" t="s">
        <v>1265</v>
      </c>
      <c r="C406" s="80" t="s">
        <v>649</v>
      </c>
      <c r="D406" s="80" t="s">
        <v>640</v>
      </c>
      <c r="E406" s="81" t="s">
        <v>1182</v>
      </c>
      <c r="F406" s="80"/>
      <c r="G406" s="82">
        <f>G407+G417+G423+G426+G421+G428+G409+G415+G434</f>
        <v>21392855</v>
      </c>
      <c r="H406" s="82">
        <f>H407+H417+H423+H426+H421+H428+H409+H415+H434</f>
        <v>785103.23</v>
      </c>
      <c r="I406" s="82">
        <f t="shared" si="18"/>
        <v>22177958.23</v>
      </c>
      <c r="J406" s="89"/>
    </row>
    <row r="407" spans="2:10" ht="36" hidden="1">
      <c r="B407" s="92" t="s">
        <v>1283</v>
      </c>
      <c r="C407" s="80" t="s">
        <v>649</v>
      </c>
      <c r="D407" s="80" t="s">
        <v>640</v>
      </c>
      <c r="E407" s="81" t="s">
        <v>1207</v>
      </c>
      <c r="F407" s="80"/>
      <c r="G407" s="82">
        <f>G408</f>
        <v>0</v>
      </c>
      <c r="H407" s="82">
        <f>H408</f>
        <v>0</v>
      </c>
      <c r="I407" s="82">
        <f t="shared" si="18"/>
        <v>0</v>
      </c>
      <c r="J407" s="89"/>
    </row>
    <row r="408" spans="2:10" ht="24" hidden="1">
      <c r="B408" s="92" t="s">
        <v>769</v>
      </c>
      <c r="C408" s="80" t="s">
        <v>649</v>
      </c>
      <c r="D408" s="80" t="s">
        <v>640</v>
      </c>
      <c r="E408" s="81" t="s">
        <v>1207</v>
      </c>
      <c r="F408" s="80" t="s">
        <v>976</v>
      </c>
      <c r="G408" s="82">
        <v>0</v>
      </c>
      <c r="H408" s="82">
        <v>0</v>
      </c>
      <c r="I408" s="82">
        <f t="shared" si="18"/>
        <v>0</v>
      </c>
      <c r="J408" s="89"/>
    </row>
    <row r="409" spans="2:10" ht="36">
      <c r="B409" s="92" t="s">
        <v>1266</v>
      </c>
      <c r="C409" s="80" t="s">
        <v>649</v>
      </c>
      <c r="D409" s="80" t="s">
        <v>640</v>
      </c>
      <c r="E409" s="81" t="s">
        <v>1183</v>
      </c>
      <c r="F409" s="80"/>
      <c r="G409" s="82">
        <f>G410</f>
        <v>4839640</v>
      </c>
      <c r="H409" s="82">
        <f>H410</f>
        <v>-92893.65</v>
      </c>
      <c r="I409" s="82">
        <f t="shared" si="18"/>
        <v>4746746.35</v>
      </c>
      <c r="J409" s="89"/>
    </row>
    <row r="410" spans="2:10" ht="24">
      <c r="B410" s="92" t="s">
        <v>769</v>
      </c>
      <c r="C410" s="80" t="s">
        <v>649</v>
      </c>
      <c r="D410" s="80" t="s">
        <v>640</v>
      </c>
      <c r="E410" s="81" t="s">
        <v>1183</v>
      </c>
      <c r="F410" s="80" t="s">
        <v>976</v>
      </c>
      <c r="G410" s="82">
        <v>4839640</v>
      </c>
      <c r="H410" s="82">
        <v>-92893.65</v>
      </c>
      <c r="I410" s="82">
        <f t="shared" si="18"/>
        <v>4746746.35</v>
      </c>
      <c r="J410" s="89"/>
    </row>
    <row r="411" spans="2:10" ht="36" hidden="1">
      <c r="B411" s="92" t="s">
        <v>1512</v>
      </c>
      <c r="C411" s="80" t="s">
        <v>649</v>
      </c>
      <c r="D411" s="80" t="s">
        <v>640</v>
      </c>
      <c r="E411" s="81" t="s">
        <v>1510</v>
      </c>
      <c r="F411" s="80"/>
      <c r="G411" s="82">
        <f>G412</f>
        <v>0</v>
      </c>
      <c r="H411" s="82">
        <f>H412</f>
        <v>0</v>
      </c>
      <c r="I411" s="82">
        <f t="shared" si="18"/>
        <v>0</v>
      </c>
      <c r="J411" s="89"/>
    </row>
    <row r="412" spans="2:10" ht="24" hidden="1">
      <c r="B412" s="92" t="s">
        <v>769</v>
      </c>
      <c r="C412" s="80" t="s">
        <v>649</v>
      </c>
      <c r="D412" s="80" t="s">
        <v>640</v>
      </c>
      <c r="E412" s="81" t="s">
        <v>1510</v>
      </c>
      <c r="F412" s="80" t="s">
        <v>976</v>
      </c>
      <c r="G412" s="82">
        <v>0</v>
      </c>
      <c r="H412" s="82">
        <v>0</v>
      </c>
      <c r="I412" s="82">
        <f t="shared" si="18"/>
        <v>0</v>
      </c>
      <c r="J412" s="89"/>
    </row>
    <row r="413" spans="2:10" ht="36" hidden="1">
      <c r="B413" s="92" t="s">
        <v>1393</v>
      </c>
      <c r="C413" s="80" t="s">
        <v>649</v>
      </c>
      <c r="D413" s="80" t="s">
        <v>640</v>
      </c>
      <c r="E413" s="81" t="s">
        <v>1478</v>
      </c>
      <c r="F413" s="80"/>
      <c r="G413" s="82">
        <f>G414</f>
        <v>0</v>
      </c>
      <c r="H413" s="82">
        <f>H414</f>
        <v>0</v>
      </c>
      <c r="I413" s="82">
        <f aca="true" t="shared" si="22" ref="I413:I480">G413+H413</f>
        <v>0</v>
      </c>
      <c r="J413" s="89"/>
    </row>
    <row r="414" spans="2:10" ht="24" hidden="1">
      <c r="B414" s="92" t="s">
        <v>769</v>
      </c>
      <c r="C414" s="80" t="s">
        <v>649</v>
      </c>
      <c r="D414" s="80" t="s">
        <v>640</v>
      </c>
      <c r="E414" s="81" t="s">
        <v>1478</v>
      </c>
      <c r="F414" s="80" t="s">
        <v>976</v>
      </c>
      <c r="G414" s="82">
        <v>0</v>
      </c>
      <c r="H414" s="82">
        <v>0</v>
      </c>
      <c r="I414" s="82">
        <f t="shared" si="22"/>
        <v>0</v>
      </c>
      <c r="J414" s="89"/>
    </row>
    <row r="415" spans="2:10" ht="36">
      <c r="B415" s="92" t="s">
        <v>1267</v>
      </c>
      <c r="C415" s="80" t="s">
        <v>649</v>
      </c>
      <c r="D415" s="80" t="s">
        <v>640</v>
      </c>
      <c r="E415" s="81" t="s">
        <v>1184</v>
      </c>
      <c r="F415" s="80"/>
      <c r="G415" s="82">
        <f>G416+G290</f>
        <v>1777200</v>
      </c>
      <c r="H415" s="82">
        <f>H416+H290</f>
        <v>32000</v>
      </c>
      <c r="I415" s="82">
        <f t="shared" si="22"/>
        <v>1809200</v>
      </c>
      <c r="J415" s="89"/>
    </row>
    <row r="416" spans="2:10" ht="24">
      <c r="B416" s="92" t="s">
        <v>769</v>
      </c>
      <c r="C416" s="80" t="s">
        <v>649</v>
      </c>
      <c r="D416" s="80" t="s">
        <v>640</v>
      </c>
      <c r="E416" s="81" t="s">
        <v>1184</v>
      </c>
      <c r="F416" s="80" t="s">
        <v>976</v>
      </c>
      <c r="G416" s="82">
        <v>1777200</v>
      </c>
      <c r="H416" s="82">
        <v>32000</v>
      </c>
      <c r="I416" s="82">
        <f t="shared" si="22"/>
        <v>1809200</v>
      </c>
      <c r="J416" s="89"/>
    </row>
    <row r="417" spans="2:10" ht="36">
      <c r="B417" s="92" t="s">
        <v>1371</v>
      </c>
      <c r="C417" s="80" t="s">
        <v>649</v>
      </c>
      <c r="D417" s="80" t="s">
        <v>640</v>
      </c>
      <c r="E417" s="81" t="s">
        <v>1208</v>
      </c>
      <c r="F417" s="80"/>
      <c r="G417" s="82">
        <f>G418+G419</f>
        <v>6514183</v>
      </c>
      <c r="H417" s="82">
        <f>H418+H419</f>
        <v>-758860</v>
      </c>
      <c r="I417" s="82">
        <f t="shared" si="22"/>
        <v>5755323</v>
      </c>
      <c r="J417" s="89"/>
    </row>
    <row r="418" spans="2:10" ht="24">
      <c r="B418" s="92" t="s">
        <v>769</v>
      </c>
      <c r="C418" s="80" t="s">
        <v>649</v>
      </c>
      <c r="D418" s="80" t="s">
        <v>640</v>
      </c>
      <c r="E418" s="81" t="s">
        <v>1208</v>
      </c>
      <c r="F418" s="80" t="s">
        <v>976</v>
      </c>
      <c r="G418" s="82">
        <v>6514183</v>
      </c>
      <c r="H418" s="82">
        <v>-758860</v>
      </c>
      <c r="I418" s="82">
        <f t="shared" si="22"/>
        <v>5755323</v>
      </c>
      <c r="J418" s="89"/>
    </row>
    <row r="419" spans="2:10" ht="36" hidden="1">
      <c r="B419" s="92" t="s">
        <v>1512</v>
      </c>
      <c r="C419" s="80" t="s">
        <v>649</v>
      </c>
      <c r="D419" s="80" t="s">
        <v>640</v>
      </c>
      <c r="E419" s="81" t="s">
        <v>1532</v>
      </c>
      <c r="F419" s="80"/>
      <c r="G419" s="82">
        <f>G420</f>
        <v>0</v>
      </c>
      <c r="H419" s="82">
        <f>H420</f>
        <v>0</v>
      </c>
      <c r="I419" s="82">
        <f t="shared" si="22"/>
        <v>0</v>
      </c>
      <c r="J419" s="89"/>
    </row>
    <row r="420" spans="2:10" ht="24" hidden="1">
      <c r="B420" s="92" t="s">
        <v>769</v>
      </c>
      <c r="C420" s="80" t="s">
        <v>649</v>
      </c>
      <c r="D420" s="80" t="s">
        <v>640</v>
      </c>
      <c r="E420" s="81" t="s">
        <v>1532</v>
      </c>
      <c r="F420" s="80" t="s">
        <v>976</v>
      </c>
      <c r="G420" s="82">
        <v>0</v>
      </c>
      <c r="H420" s="82">
        <v>0</v>
      </c>
      <c r="I420" s="82">
        <f t="shared" si="22"/>
        <v>0</v>
      </c>
      <c r="J420" s="89"/>
    </row>
    <row r="421" spans="2:10" ht="36" hidden="1">
      <c r="B421" s="92" t="s">
        <v>1393</v>
      </c>
      <c r="C421" s="80" t="s">
        <v>649</v>
      </c>
      <c r="D421" s="80" t="s">
        <v>640</v>
      </c>
      <c r="E421" s="81" t="s">
        <v>1343</v>
      </c>
      <c r="F421" s="80"/>
      <c r="G421" s="82">
        <f>G422</f>
        <v>0</v>
      </c>
      <c r="H421" s="82">
        <f>H422</f>
        <v>0</v>
      </c>
      <c r="I421" s="82">
        <f t="shared" si="22"/>
        <v>0</v>
      </c>
      <c r="J421" s="89"/>
    </row>
    <row r="422" spans="2:10" ht="24" hidden="1">
      <c r="B422" s="92" t="s">
        <v>769</v>
      </c>
      <c r="C422" s="80" t="s">
        <v>649</v>
      </c>
      <c r="D422" s="80" t="s">
        <v>640</v>
      </c>
      <c r="E422" s="81" t="s">
        <v>1343</v>
      </c>
      <c r="F422" s="80" t="s">
        <v>976</v>
      </c>
      <c r="G422" s="82">
        <v>0</v>
      </c>
      <c r="H422" s="82">
        <v>0</v>
      </c>
      <c r="I422" s="82">
        <f t="shared" si="22"/>
        <v>0</v>
      </c>
      <c r="J422" s="89"/>
    </row>
    <row r="423" spans="2:10" ht="36">
      <c r="B423" s="92" t="s">
        <v>1284</v>
      </c>
      <c r="C423" s="80" t="s">
        <v>649</v>
      </c>
      <c r="D423" s="80" t="s">
        <v>640</v>
      </c>
      <c r="E423" s="81" t="s">
        <v>1209</v>
      </c>
      <c r="F423" s="80"/>
      <c r="G423" s="82">
        <f>G424</f>
        <v>3547630</v>
      </c>
      <c r="H423" s="82">
        <f>H424</f>
        <v>104856.88</v>
      </c>
      <c r="I423" s="82">
        <f t="shared" si="22"/>
        <v>3652486.88</v>
      </c>
      <c r="J423" s="89"/>
    </row>
    <row r="424" spans="2:10" ht="24">
      <c r="B424" s="92" t="s">
        <v>1095</v>
      </c>
      <c r="C424" s="80" t="s">
        <v>649</v>
      </c>
      <c r="D424" s="80" t="s">
        <v>640</v>
      </c>
      <c r="E424" s="81" t="s">
        <v>1210</v>
      </c>
      <c r="F424" s="80"/>
      <c r="G424" s="82">
        <f>G425</f>
        <v>3547630</v>
      </c>
      <c r="H424" s="82">
        <f>H425</f>
        <v>104856.88</v>
      </c>
      <c r="I424" s="82">
        <f t="shared" si="22"/>
        <v>3652486.88</v>
      </c>
      <c r="J424" s="89"/>
    </row>
    <row r="425" spans="2:10" ht="24">
      <c r="B425" s="92" t="s">
        <v>769</v>
      </c>
      <c r="C425" s="80" t="s">
        <v>649</v>
      </c>
      <c r="D425" s="80" t="s">
        <v>640</v>
      </c>
      <c r="E425" s="81" t="s">
        <v>1210</v>
      </c>
      <c r="F425" s="80" t="s">
        <v>976</v>
      </c>
      <c r="G425" s="82">
        <v>3547630</v>
      </c>
      <c r="H425" s="82">
        <v>104856.88</v>
      </c>
      <c r="I425" s="82">
        <f t="shared" si="22"/>
        <v>3652486.88</v>
      </c>
      <c r="J425" s="89"/>
    </row>
    <row r="426" spans="2:10" ht="36">
      <c r="B426" s="92" t="s">
        <v>1285</v>
      </c>
      <c r="C426" s="80" t="s">
        <v>649</v>
      </c>
      <c r="D426" s="80" t="s">
        <v>640</v>
      </c>
      <c r="E426" s="81" t="s">
        <v>1211</v>
      </c>
      <c r="F426" s="80"/>
      <c r="G426" s="82">
        <f>G427</f>
        <v>2498700</v>
      </c>
      <c r="H426" s="82">
        <f>H427</f>
        <v>0</v>
      </c>
      <c r="I426" s="82">
        <f t="shared" si="22"/>
        <v>2498700</v>
      </c>
      <c r="J426" s="89"/>
    </row>
    <row r="427" spans="2:10" ht="24">
      <c r="B427" s="92" t="s">
        <v>769</v>
      </c>
      <c r="C427" s="80" t="s">
        <v>649</v>
      </c>
      <c r="D427" s="80" t="s">
        <v>640</v>
      </c>
      <c r="E427" s="81" t="s">
        <v>1211</v>
      </c>
      <c r="F427" s="80" t="s">
        <v>976</v>
      </c>
      <c r="G427" s="82">
        <v>2498700</v>
      </c>
      <c r="H427" s="82">
        <v>0</v>
      </c>
      <c r="I427" s="82">
        <f t="shared" si="22"/>
        <v>2498700</v>
      </c>
      <c r="J427" s="89"/>
    </row>
    <row r="428" spans="2:10" ht="36">
      <c r="B428" s="92" t="s">
        <v>1368</v>
      </c>
      <c r="C428" s="80" t="s">
        <v>649</v>
      </c>
      <c r="D428" s="80" t="s">
        <v>640</v>
      </c>
      <c r="E428" s="81" t="s">
        <v>1344</v>
      </c>
      <c r="F428" s="80"/>
      <c r="G428" s="82">
        <f>G429</f>
        <v>115502</v>
      </c>
      <c r="H428" s="82">
        <f>H429</f>
        <v>0</v>
      </c>
      <c r="I428" s="82">
        <f t="shared" si="22"/>
        <v>115502</v>
      </c>
      <c r="J428" s="89"/>
    </row>
    <row r="429" spans="2:10" ht="24">
      <c r="B429" s="92" t="s">
        <v>769</v>
      </c>
      <c r="C429" s="80" t="s">
        <v>649</v>
      </c>
      <c r="D429" s="80" t="s">
        <v>640</v>
      </c>
      <c r="E429" s="81" t="s">
        <v>1344</v>
      </c>
      <c r="F429" s="80" t="s">
        <v>976</v>
      </c>
      <c r="G429" s="82">
        <v>115502</v>
      </c>
      <c r="H429" s="82">
        <v>0</v>
      </c>
      <c r="I429" s="82">
        <f t="shared" si="22"/>
        <v>115502</v>
      </c>
      <c r="J429" s="89"/>
    </row>
    <row r="430" spans="2:10" ht="36" hidden="1">
      <c r="B430" s="92" t="s">
        <v>1567</v>
      </c>
      <c r="C430" s="80" t="s">
        <v>649</v>
      </c>
      <c r="D430" s="80" t="s">
        <v>640</v>
      </c>
      <c r="E430" s="81" t="s">
        <v>1563</v>
      </c>
      <c r="F430" s="80"/>
      <c r="G430" s="82">
        <f>G431</f>
        <v>0</v>
      </c>
      <c r="H430" s="82">
        <f>H431</f>
        <v>0</v>
      </c>
      <c r="I430" s="82">
        <f t="shared" si="22"/>
        <v>0</v>
      </c>
      <c r="J430" s="89"/>
    </row>
    <row r="431" spans="2:10" ht="24" hidden="1">
      <c r="B431" s="92" t="s">
        <v>769</v>
      </c>
      <c r="C431" s="80" t="s">
        <v>649</v>
      </c>
      <c r="D431" s="80" t="s">
        <v>640</v>
      </c>
      <c r="E431" s="81" t="s">
        <v>1563</v>
      </c>
      <c r="F431" s="80" t="s">
        <v>976</v>
      </c>
      <c r="G431" s="82">
        <v>0</v>
      </c>
      <c r="H431" s="82">
        <v>0</v>
      </c>
      <c r="I431" s="82">
        <f t="shared" si="22"/>
        <v>0</v>
      </c>
      <c r="J431" s="89"/>
    </row>
    <row r="432" spans="2:10" ht="24" hidden="1">
      <c r="B432" s="92" t="s">
        <v>1568</v>
      </c>
      <c r="C432" s="80" t="s">
        <v>649</v>
      </c>
      <c r="D432" s="80" t="s">
        <v>640</v>
      </c>
      <c r="E432" s="81" t="s">
        <v>1564</v>
      </c>
      <c r="F432" s="80"/>
      <c r="G432" s="82">
        <f>G433</f>
        <v>0</v>
      </c>
      <c r="H432" s="82">
        <f>H433</f>
        <v>0</v>
      </c>
      <c r="I432" s="82">
        <f t="shared" si="22"/>
        <v>0</v>
      </c>
      <c r="J432" s="89"/>
    </row>
    <row r="433" spans="2:10" ht="24" hidden="1">
      <c r="B433" s="92" t="s">
        <v>769</v>
      </c>
      <c r="C433" s="80" t="s">
        <v>649</v>
      </c>
      <c r="D433" s="80" t="s">
        <v>640</v>
      </c>
      <c r="E433" s="81" t="s">
        <v>1564</v>
      </c>
      <c r="F433" s="80" t="s">
        <v>976</v>
      </c>
      <c r="G433" s="82">
        <v>0</v>
      </c>
      <c r="H433" s="82">
        <v>0</v>
      </c>
      <c r="I433" s="82">
        <f t="shared" si="22"/>
        <v>0</v>
      </c>
      <c r="J433" s="89"/>
    </row>
    <row r="434" spans="2:10" ht="36">
      <c r="B434" s="92" t="s">
        <v>1569</v>
      </c>
      <c r="C434" s="80" t="s">
        <v>649</v>
      </c>
      <c r="D434" s="80" t="s">
        <v>640</v>
      </c>
      <c r="E434" s="81" t="s">
        <v>1565</v>
      </c>
      <c r="F434" s="80"/>
      <c r="G434" s="82">
        <f>G435</f>
        <v>2100000</v>
      </c>
      <c r="H434" s="82">
        <f>H435</f>
        <v>1500000</v>
      </c>
      <c r="I434" s="82">
        <f t="shared" si="22"/>
        <v>3600000</v>
      </c>
      <c r="J434" s="89"/>
    </row>
    <row r="435" spans="2:10" ht="36">
      <c r="B435" s="92" t="s">
        <v>1570</v>
      </c>
      <c r="C435" s="80" t="s">
        <v>649</v>
      </c>
      <c r="D435" s="80" t="s">
        <v>640</v>
      </c>
      <c r="E435" s="81" t="s">
        <v>1566</v>
      </c>
      <c r="F435" s="80"/>
      <c r="G435" s="82">
        <f>G436</f>
        <v>2100000</v>
      </c>
      <c r="H435" s="82">
        <f>H436</f>
        <v>1500000</v>
      </c>
      <c r="I435" s="82">
        <f t="shared" si="22"/>
        <v>3600000</v>
      </c>
      <c r="J435" s="89"/>
    </row>
    <row r="436" spans="2:10" ht="24">
      <c r="B436" s="92" t="s">
        <v>769</v>
      </c>
      <c r="C436" s="80" t="s">
        <v>649</v>
      </c>
      <c r="D436" s="80" t="s">
        <v>640</v>
      </c>
      <c r="E436" s="81" t="s">
        <v>1566</v>
      </c>
      <c r="F436" s="80" t="s">
        <v>976</v>
      </c>
      <c r="G436" s="82">
        <v>2100000</v>
      </c>
      <c r="H436" s="82">
        <v>1500000</v>
      </c>
      <c r="I436" s="82">
        <f t="shared" si="22"/>
        <v>3600000</v>
      </c>
      <c r="J436" s="89"/>
    </row>
    <row r="437" spans="2:10" ht="36">
      <c r="B437" s="92" t="s">
        <v>1481</v>
      </c>
      <c r="C437" s="80" t="s">
        <v>649</v>
      </c>
      <c r="D437" s="80" t="s">
        <v>640</v>
      </c>
      <c r="E437" s="81" t="s">
        <v>1415</v>
      </c>
      <c r="F437" s="80"/>
      <c r="G437" s="82">
        <f>G438</f>
        <v>45614</v>
      </c>
      <c r="H437" s="82">
        <f>H438</f>
        <v>0</v>
      </c>
      <c r="I437" s="82">
        <f t="shared" si="22"/>
        <v>45614</v>
      </c>
      <c r="J437" s="89"/>
    </row>
    <row r="438" spans="2:10" ht="12.75">
      <c r="B438" s="92" t="s">
        <v>1482</v>
      </c>
      <c r="C438" s="80" t="s">
        <v>649</v>
      </c>
      <c r="D438" s="80" t="s">
        <v>640</v>
      </c>
      <c r="E438" s="81" t="s">
        <v>1414</v>
      </c>
      <c r="F438" s="80"/>
      <c r="G438" s="82">
        <f>G441+G439</f>
        <v>45614</v>
      </c>
      <c r="H438" s="82">
        <f>H441+H439</f>
        <v>0</v>
      </c>
      <c r="I438" s="82">
        <f t="shared" si="22"/>
        <v>45614</v>
      </c>
      <c r="J438" s="89"/>
    </row>
    <row r="439" spans="2:10" ht="24">
      <c r="B439" s="92" t="s">
        <v>1418</v>
      </c>
      <c r="C439" s="80" t="s">
        <v>649</v>
      </c>
      <c r="D439" s="80" t="s">
        <v>640</v>
      </c>
      <c r="E439" s="81" t="s">
        <v>1413</v>
      </c>
      <c r="F439" s="80"/>
      <c r="G439" s="82">
        <f>G440</f>
        <v>2000</v>
      </c>
      <c r="H439" s="82">
        <f>H440</f>
        <v>0</v>
      </c>
      <c r="I439" s="82">
        <f t="shared" si="22"/>
        <v>2000</v>
      </c>
      <c r="J439" s="89"/>
    </row>
    <row r="440" spans="2:10" ht="24">
      <c r="B440" s="92" t="s">
        <v>769</v>
      </c>
      <c r="C440" s="80" t="s">
        <v>649</v>
      </c>
      <c r="D440" s="80" t="s">
        <v>640</v>
      </c>
      <c r="E440" s="81" t="s">
        <v>1413</v>
      </c>
      <c r="F440" s="80" t="s">
        <v>976</v>
      </c>
      <c r="G440" s="82">
        <v>2000</v>
      </c>
      <c r="H440" s="82">
        <v>0</v>
      </c>
      <c r="I440" s="82">
        <f t="shared" si="22"/>
        <v>2000</v>
      </c>
      <c r="J440" s="89"/>
    </row>
    <row r="441" spans="2:10" ht="24">
      <c r="B441" s="92" t="s">
        <v>1419</v>
      </c>
      <c r="C441" s="80" t="s">
        <v>649</v>
      </c>
      <c r="D441" s="80" t="s">
        <v>640</v>
      </c>
      <c r="E441" s="81" t="s">
        <v>1416</v>
      </c>
      <c r="F441" s="80"/>
      <c r="G441" s="82">
        <f>G442</f>
        <v>43614</v>
      </c>
      <c r="H441" s="82">
        <f>H442</f>
        <v>0</v>
      </c>
      <c r="I441" s="82">
        <f t="shared" si="22"/>
        <v>43614</v>
      </c>
      <c r="J441" s="89"/>
    </row>
    <row r="442" spans="2:10" ht="24">
      <c r="B442" s="92" t="s">
        <v>769</v>
      </c>
      <c r="C442" s="80" t="s">
        <v>649</v>
      </c>
      <c r="D442" s="80" t="s">
        <v>640</v>
      </c>
      <c r="E442" s="81" t="s">
        <v>1416</v>
      </c>
      <c r="F442" s="80" t="s">
        <v>976</v>
      </c>
      <c r="G442" s="82">
        <v>43614</v>
      </c>
      <c r="H442" s="82">
        <v>0</v>
      </c>
      <c r="I442" s="82">
        <f t="shared" si="22"/>
        <v>43614</v>
      </c>
      <c r="J442" s="89"/>
    </row>
    <row r="443" spans="2:10" ht="36">
      <c r="B443" s="92" t="s">
        <v>1286</v>
      </c>
      <c r="C443" s="80" t="s">
        <v>649</v>
      </c>
      <c r="D443" s="80" t="s">
        <v>640</v>
      </c>
      <c r="E443" s="81" t="s">
        <v>1231</v>
      </c>
      <c r="F443" s="80"/>
      <c r="G443" s="82">
        <f>G444</f>
        <v>9612820</v>
      </c>
      <c r="H443" s="82">
        <f>H444</f>
        <v>451230</v>
      </c>
      <c r="I443" s="82">
        <f t="shared" si="22"/>
        <v>10064050</v>
      </c>
      <c r="J443" s="89"/>
    </row>
    <row r="444" spans="2:10" ht="24">
      <c r="B444" s="92" t="s">
        <v>1369</v>
      </c>
      <c r="C444" s="80" t="s">
        <v>649</v>
      </c>
      <c r="D444" s="80" t="s">
        <v>640</v>
      </c>
      <c r="E444" s="81" t="s">
        <v>1322</v>
      </c>
      <c r="F444" s="80"/>
      <c r="G444" s="82">
        <f>G445+G449+G447</f>
        <v>9612820</v>
      </c>
      <c r="H444" s="82">
        <f>H445+H449+H447</f>
        <v>451230</v>
      </c>
      <c r="I444" s="82">
        <f t="shared" si="22"/>
        <v>10064050</v>
      </c>
      <c r="J444" s="89"/>
    </row>
    <row r="445" spans="2:10" ht="36">
      <c r="B445" s="92" t="s">
        <v>1370</v>
      </c>
      <c r="C445" s="80" t="s">
        <v>649</v>
      </c>
      <c r="D445" s="80" t="s">
        <v>640</v>
      </c>
      <c r="E445" s="81" t="s">
        <v>1345</v>
      </c>
      <c r="F445" s="80"/>
      <c r="G445" s="82">
        <f>G446</f>
        <v>9612820</v>
      </c>
      <c r="H445" s="82">
        <f>H446</f>
        <v>451230</v>
      </c>
      <c r="I445" s="82">
        <f t="shared" si="22"/>
        <v>10064050</v>
      </c>
      <c r="J445" s="89"/>
    </row>
    <row r="446" spans="2:10" ht="24">
      <c r="B446" s="92" t="s">
        <v>769</v>
      </c>
      <c r="C446" s="80" t="s">
        <v>649</v>
      </c>
      <c r="D446" s="80" t="s">
        <v>640</v>
      </c>
      <c r="E446" s="81" t="s">
        <v>1345</v>
      </c>
      <c r="F446" s="80" t="s">
        <v>976</v>
      </c>
      <c r="G446" s="82">
        <v>9612820</v>
      </c>
      <c r="H446" s="82">
        <f>-613770+1065000</f>
        <v>451230</v>
      </c>
      <c r="I446" s="82">
        <f t="shared" si="22"/>
        <v>10064050</v>
      </c>
      <c r="J446" s="89"/>
    </row>
    <row r="447" spans="2:10" ht="36" hidden="1">
      <c r="B447" s="92" t="s">
        <v>1512</v>
      </c>
      <c r="C447" s="80" t="s">
        <v>649</v>
      </c>
      <c r="D447" s="80" t="s">
        <v>640</v>
      </c>
      <c r="E447" s="81" t="s">
        <v>1537</v>
      </c>
      <c r="F447" s="80"/>
      <c r="G447" s="82">
        <f>G448</f>
        <v>0</v>
      </c>
      <c r="H447" s="82">
        <f>H448</f>
        <v>0</v>
      </c>
      <c r="I447" s="82">
        <f t="shared" si="22"/>
        <v>0</v>
      </c>
      <c r="J447" s="89"/>
    </row>
    <row r="448" spans="2:10" ht="24" hidden="1">
      <c r="B448" s="92" t="s">
        <v>769</v>
      </c>
      <c r="C448" s="80" t="s">
        <v>649</v>
      </c>
      <c r="D448" s="80" t="s">
        <v>640</v>
      </c>
      <c r="E448" s="81" t="s">
        <v>1537</v>
      </c>
      <c r="F448" s="80" t="s">
        <v>976</v>
      </c>
      <c r="G448" s="82">
        <v>0</v>
      </c>
      <c r="H448" s="82">
        <v>0</v>
      </c>
      <c r="I448" s="82">
        <f t="shared" si="22"/>
        <v>0</v>
      </c>
      <c r="J448" s="89"/>
    </row>
    <row r="449" spans="2:10" ht="36" hidden="1">
      <c r="B449" s="92" t="s">
        <v>1393</v>
      </c>
      <c r="C449" s="80" t="s">
        <v>649</v>
      </c>
      <c r="D449" s="80" t="s">
        <v>640</v>
      </c>
      <c r="E449" s="81" t="s">
        <v>1346</v>
      </c>
      <c r="F449" s="80"/>
      <c r="G449" s="82">
        <f>G450</f>
        <v>0</v>
      </c>
      <c r="H449" s="82">
        <f>H450</f>
        <v>0</v>
      </c>
      <c r="I449" s="82">
        <f t="shared" si="22"/>
        <v>0</v>
      </c>
      <c r="J449" s="89"/>
    </row>
    <row r="450" spans="2:10" ht="24" hidden="1">
      <c r="B450" s="92" t="s">
        <v>769</v>
      </c>
      <c r="C450" s="80" t="s">
        <v>649</v>
      </c>
      <c r="D450" s="80" t="s">
        <v>640</v>
      </c>
      <c r="E450" s="81" t="s">
        <v>1346</v>
      </c>
      <c r="F450" s="80" t="s">
        <v>976</v>
      </c>
      <c r="G450" s="82">
        <v>0</v>
      </c>
      <c r="H450" s="82">
        <v>0</v>
      </c>
      <c r="I450" s="82">
        <f t="shared" si="22"/>
        <v>0</v>
      </c>
      <c r="J450" s="89"/>
    </row>
    <row r="451" spans="2:10" ht="12.75">
      <c r="B451" s="92" t="s">
        <v>1412</v>
      </c>
      <c r="C451" s="80" t="s">
        <v>649</v>
      </c>
      <c r="D451" s="81" t="s">
        <v>649</v>
      </c>
      <c r="E451" s="81"/>
      <c r="F451" s="80"/>
      <c r="G451" s="82">
        <f>G452</f>
        <v>1719800</v>
      </c>
      <c r="H451" s="82">
        <f>H452</f>
        <v>39782.979999999996</v>
      </c>
      <c r="I451" s="82">
        <f t="shared" si="22"/>
        <v>1759582.98</v>
      </c>
      <c r="J451" s="89"/>
    </row>
    <row r="452" spans="2:10" ht="36">
      <c r="B452" s="92" t="s">
        <v>1286</v>
      </c>
      <c r="C452" s="80" t="s">
        <v>649</v>
      </c>
      <c r="D452" s="81" t="s">
        <v>649</v>
      </c>
      <c r="E452" s="81" t="s">
        <v>1231</v>
      </c>
      <c r="F452" s="80"/>
      <c r="G452" s="82">
        <f>G453</f>
        <v>1719800</v>
      </c>
      <c r="H452" s="82">
        <f>H453</f>
        <v>39782.979999999996</v>
      </c>
      <c r="I452" s="82">
        <f t="shared" si="22"/>
        <v>1759582.98</v>
      </c>
      <c r="J452" s="89"/>
    </row>
    <row r="453" spans="2:10" ht="12.75">
      <c r="B453" s="92" t="s">
        <v>1287</v>
      </c>
      <c r="C453" s="80" t="s">
        <v>649</v>
      </c>
      <c r="D453" s="81" t="s">
        <v>649</v>
      </c>
      <c r="E453" s="81" t="s">
        <v>1230</v>
      </c>
      <c r="F453" s="80"/>
      <c r="G453" s="82">
        <f>G465+G456+G454</f>
        <v>1719800</v>
      </c>
      <c r="H453" s="82">
        <f>H465+H456+H454</f>
        <v>39782.979999999996</v>
      </c>
      <c r="I453" s="82">
        <f t="shared" si="22"/>
        <v>1759582.98</v>
      </c>
      <c r="J453" s="89"/>
    </row>
    <row r="454" spans="2:10" ht="36">
      <c r="B454" s="92" t="s">
        <v>863</v>
      </c>
      <c r="C454" s="80" t="s">
        <v>649</v>
      </c>
      <c r="D454" s="80" t="s">
        <v>649</v>
      </c>
      <c r="E454" s="80" t="s">
        <v>1594</v>
      </c>
      <c r="F454" s="80"/>
      <c r="G454" s="82">
        <f>G455</f>
        <v>4500</v>
      </c>
      <c r="H454" s="82">
        <f>H455</f>
        <v>4350</v>
      </c>
      <c r="I454" s="82">
        <f t="shared" si="22"/>
        <v>8850</v>
      </c>
      <c r="J454" s="89"/>
    </row>
    <row r="455" spans="2:10" ht="12.75">
      <c r="B455" s="92" t="s">
        <v>773</v>
      </c>
      <c r="C455" s="80" t="s">
        <v>649</v>
      </c>
      <c r="D455" s="80" t="s">
        <v>649</v>
      </c>
      <c r="E455" s="80" t="s">
        <v>1594</v>
      </c>
      <c r="F455" s="80" t="s">
        <v>1002</v>
      </c>
      <c r="G455" s="82">
        <v>4500</v>
      </c>
      <c r="H455" s="82">
        <v>4350</v>
      </c>
      <c r="I455" s="82">
        <f t="shared" si="22"/>
        <v>8850</v>
      </c>
      <c r="J455" s="89"/>
    </row>
    <row r="456" spans="2:10" ht="36">
      <c r="B456" s="92" t="s">
        <v>1477</v>
      </c>
      <c r="C456" s="80" t="s">
        <v>649</v>
      </c>
      <c r="D456" s="80" t="s">
        <v>649</v>
      </c>
      <c r="E456" s="80" t="s">
        <v>1476</v>
      </c>
      <c r="F456" s="80"/>
      <c r="G456" s="82">
        <f>G461+G457+G458+G459+G463</f>
        <v>192500</v>
      </c>
      <c r="H456" s="82">
        <f>H461+H457+H458+H459+H463</f>
        <v>35432.979999999996</v>
      </c>
      <c r="I456" s="82">
        <f t="shared" si="22"/>
        <v>227932.97999999998</v>
      </c>
      <c r="J456" s="89"/>
    </row>
    <row r="457" spans="2:10" ht="24">
      <c r="B457" s="92" t="s">
        <v>768</v>
      </c>
      <c r="C457" s="80" t="s">
        <v>649</v>
      </c>
      <c r="D457" s="80" t="s">
        <v>649</v>
      </c>
      <c r="E457" s="80" t="s">
        <v>1476</v>
      </c>
      <c r="F457" s="80" t="s">
        <v>974</v>
      </c>
      <c r="G457" s="82">
        <v>93000</v>
      </c>
      <c r="H457" s="82">
        <v>0</v>
      </c>
      <c r="I457" s="82">
        <f t="shared" si="22"/>
        <v>93000</v>
      </c>
      <c r="J457" s="89"/>
    </row>
    <row r="458" spans="2:10" ht="12.75">
      <c r="B458" s="92" t="s">
        <v>773</v>
      </c>
      <c r="C458" s="80" t="s">
        <v>649</v>
      </c>
      <c r="D458" s="80" t="s">
        <v>649</v>
      </c>
      <c r="E458" s="80" t="s">
        <v>1476</v>
      </c>
      <c r="F458" s="80" t="s">
        <v>1002</v>
      </c>
      <c r="G458" s="82">
        <v>20000</v>
      </c>
      <c r="H458" s="82">
        <v>0</v>
      </c>
      <c r="I458" s="82">
        <f t="shared" si="22"/>
        <v>20000</v>
      </c>
      <c r="J458" s="89"/>
    </row>
    <row r="459" spans="2:10" ht="24">
      <c r="B459" s="92" t="s">
        <v>1603</v>
      </c>
      <c r="C459" s="80" t="s">
        <v>649</v>
      </c>
      <c r="D459" s="80" t="s">
        <v>649</v>
      </c>
      <c r="E459" s="80" t="s">
        <v>1604</v>
      </c>
      <c r="F459" s="80"/>
      <c r="G459" s="82">
        <f>G460</f>
        <v>0</v>
      </c>
      <c r="H459" s="82">
        <f>H460</f>
        <v>30000</v>
      </c>
      <c r="I459" s="82">
        <f t="shared" si="22"/>
        <v>30000</v>
      </c>
      <c r="J459" s="89"/>
    </row>
    <row r="460" spans="2:10" ht="24">
      <c r="B460" s="92" t="s">
        <v>768</v>
      </c>
      <c r="C460" s="80" t="s">
        <v>649</v>
      </c>
      <c r="D460" s="80" t="s">
        <v>649</v>
      </c>
      <c r="E460" s="80" t="s">
        <v>1604</v>
      </c>
      <c r="F460" s="80" t="s">
        <v>974</v>
      </c>
      <c r="G460" s="82">
        <v>0</v>
      </c>
      <c r="H460" s="82">
        <v>30000</v>
      </c>
      <c r="I460" s="82">
        <f t="shared" si="22"/>
        <v>30000</v>
      </c>
      <c r="J460" s="89"/>
    </row>
    <row r="461" spans="2:10" ht="36">
      <c r="B461" s="92" t="s">
        <v>1588</v>
      </c>
      <c r="C461" s="80" t="s">
        <v>649</v>
      </c>
      <c r="D461" s="80" t="s">
        <v>649</v>
      </c>
      <c r="E461" s="80" t="s">
        <v>1587</v>
      </c>
      <c r="F461" s="80"/>
      <c r="G461" s="82">
        <f>G462</f>
        <v>79500</v>
      </c>
      <c r="H461" s="82">
        <f>H462</f>
        <v>-79500</v>
      </c>
      <c r="I461" s="82">
        <f t="shared" si="22"/>
        <v>0</v>
      </c>
      <c r="J461" s="89"/>
    </row>
    <row r="462" spans="2:10" ht="24">
      <c r="B462" s="92" t="s">
        <v>768</v>
      </c>
      <c r="C462" s="80" t="s">
        <v>649</v>
      </c>
      <c r="D462" s="80" t="s">
        <v>649</v>
      </c>
      <c r="E462" s="80" t="s">
        <v>1587</v>
      </c>
      <c r="F462" s="80" t="s">
        <v>974</v>
      </c>
      <c r="G462" s="82">
        <v>79500</v>
      </c>
      <c r="H462" s="82">
        <v>-79500</v>
      </c>
      <c r="I462" s="82">
        <f t="shared" si="22"/>
        <v>0</v>
      </c>
      <c r="J462" s="89"/>
    </row>
    <row r="463" spans="2:10" ht="36">
      <c r="B463" s="92" t="s">
        <v>1588</v>
      </c>
      <c r="C463" s="80" t="s">
        <v>649</v>
      </c>
      <c r="D463" s="80" t="s">
        <v>649</v>
      </c>
      <c r="E463" s="80" t="s">
        <v>1597</v>
      </c>
      <c r="F463" s="80"/>
      <c r="G463" s="82">
        <f>G464</f>
        <v>0</v>
      </c>
      <c r="H463" s="82">
        <f>H464</f>
        <v>84932.98</v>
      </c>
      <c r="I463" s="82">
        <f t="shared" si="22"/>
        <v>84932.98</v>
      </c>
      <c r="J463" s="89"/>
    </row>
    <row r="464" spans="2:10" ht="24">
      <c r="B464" s="92" t="s">
        <v>768</v>
      </c>
      <c r="C464" s="80" t="s">
        <v>649</v>
      </c>
      <c r="D464" s="80" t="s">
        <v>649</v>
      </c>
      <c r="E464" s="80" t="s">
        <v>1597</v>
      </c>
      <c r="F464" s="80" t="s">
        <v>974</v>
      </c>
      <c r="G464" s="82">
        <v>0</v>
      </c>
      <c r="H464" s="82">
        <v>84932.98</v>
      </c>
      <c r="I464" s="82">
        <f t="shared" si="22"/>
        <v>84932.98</v>
      </c>
      <c r="J464" s="89"/>
    </row>
    <row r="465" spans="2:10" ht="24">
      <c r="B465" s="92" t="s">
        <v>1288</v>
      </c>
      <c r="C465" s="80" t="s">
        <v>649</v>
      </c>
      <c r="D465" s="81" t="s">
        <v>649</v>
      </c>
      <c r="E465" s="81" t="s">
        <v>1229</v>
      </c>
      <c r="F465" s="80"/>
      <c r="G465" s="82">
        <f>G466</f>
        <v>1522800</v>
      </c>
      <c r="H465" s="82">
        <f>H466</f>
        <v>0</v>
      </c>
      <c r="I465" s="82">
        <f t="shared" si="22"/>
        <v>1522800</v>
      </c>
      <c r="J465" s="89"/>
    </row>
    <row r="466" spans="2:10" ht="24">
      <c r="B466" s="92" t="s">
        <v>1289</v>
      </c>
      <c r="C466" s="80" t="s">
        <v>649</v>
      </c>
      <c r="D466" s="81" t="s">
        <v>649</v>
      </c>
      <c r="E466" s="81" t="s">
        <v>1228</v>
      </c>
      <c r="F466" s="80"/>
      <c r="G466" s="82">
        <f>G467+G468</f>
        <v>1522800</v>
      </c>
      <c r="H466" s="82">
        <f>H467+H468</f>
        <v>0</v>
      </c>
      <c r="I466" s="82">
        <f t="shared" si="22"/>
        <v>1522800</v>
      </c>
      <c r="J466" s="89"/>
    </row>
    <row r="467" spans="2:10" ht="12.75">
      <c r="B467" s="92" t="s">
        <v>773</v>
      </c>
      <c r="C467" s="80" t="s">
        <v>649</v>
      </c>
      <c r="D467" s="81" t="s">
        <v>649</v>
      </c>
      <c r="E467" s="81" t="s">
        <v>1228</v>
      </c>
      <c r="F467" s="80" t="s">
        <v>1002</v>
      </c>
      <c r="G467" s="82">
        <v>893600</v>
      </c>
      <c r="H467" s="82">
        <v>0</v>
      </c>
      <c r="I467" s="82">
        <f t="shared" si="22"/>
        <v>893600</v>
      </c>
      <c r="J467" s="89"/>
    </row>
    <row r="468" spans="2:10" ht="24">
      <c r="B468" s="92" t="s">
        <v>769</v>
      </c>
      <c r="C468" s="80" t="s">
        <v>649</v>
      </c>
      <c r="D468" s="81" t="s">
        <v>649</v>
      </c>
      <c r="E468" s="81" t="s">
        <v>1228</v>
      </c>
      <c r="F468" s="80" t="s">
        <v>976</v>
      </c>
      <c r="G468" s="82">
        <v>629200</v>
      </c>
      <c r="H468" s="82">
        <v>0</v>
      </c>
      <c r="I468" s="82">
        <f t="shared" si="22"/>
        <v>629200</v>
      </c>
      <c r="J468" s="89"/>
    </row>
    <row r="469" spans="2:10" ht="12.75">
      <c r="B469" s="92" t="s">
        <v>553</v>
      </c>
      <c r="C469" s="80" t="s">
        <v>649</v>
      </c>
      <c r="D469" s="81" t="s">
        <v>645</v>
      </c>
      <c r="E469" s="81"/>
      <c r="F469" s="80"/>
      <c r="G469" s="82">
        <f>G470+G490</f>
        <v>23470164</v>
      </c>
      <c r="H469" s="82">
        <f>H470+H490</f>
        <v>544468.5700000001</v>
      </c>
      <c r="I469" s="82">
        <f>G469+H469</f>
        <v>24014632.57</v>
      </c>
      <c r="J469" s="89"/>
    </row>
    <row r="470" spans="2:10" ht="24">
      <c r="B470" s="92" t="s">
        <v>1256</v>
      </c>
      <c r="C470" s="80" t="s">
        <v>649</v>
      </c>
      <c r="D470" s="81" t="s">
        <v>645</v>
      </c>
      <c r="E470" s="81" t="s">
        <v>1174</v>
      </c>
      <c r="F470" s="80"/>
      <c r="G470" s="82">
        <f>G471</f>
        <v>23470164</v>
      </c>
      <c r="H470" s="82">
        <f>H471</f>
        <v>544468.5700000001</v>
      </c>
      <c r="I470" s="82">
        <f>G470+H470</f>
        <v>24014632.57</v>
      </c>
      <c r="J470" s="89"/>
    </row>
    <row r="471" spans="2:10" ht="48">
      <c r="B471" s="92" t="s">
        <v>1422</v>
      </c>
      <c r="C471" s="80" t="s">
        <v>649</v>
      </c>
      <c r="D471" s="81" t="s">
        <v>645</v>
      </c>
      <c r="E471" s="81" t="s">
        <v>1212</v>
      </c>
      <c r="F471" s="80"/>
      <c r="G471" s="82">
        <f>G472+G479+G486</f>
        <v>23470164</v>
      </c>
      <c r="H471" s="82">
        <f>H472+H479+H486</f>
        <v>544468.5700000001</v>
      </c>
      <c r="I471" s="82">
        <f>G471+H471</f>
        <v>24014632.57</v>
      </c>
      <c r="J471" s="89"/>
    </row>
    <row r="472" spans="2:10" ht="48">
      <c r="B472" s="92" t="s">
        <v>1290</v>
      </c>
      <c r="C472" s="80" t="s">
        <v>649</v>
      </c>
      <c r="D472" s="81" t="s">
        <v>645</v>
      </c>
      <c r="E472" s="81" t="s">
        <v>1213</v>
      </c>
      <c r="F472" s="80"/>
      <c r="G472" s="82">
        <f>G473+G475</f>
        <v>6173260</v>
      </c>
      <c r="H472" s="82">
        <f>H473+H475</f>
        <v>50390</v>
      </c>
      <c r="I472" s="82">
        <f>G472+H472</f>
        <v>6223650</v>
      </c>
      <c r="J472" s="89"/>
    </row>
    <row r="473" spans="2:10" ht="24">
      <c r="B473" s="92" t="s">
        <v>881</v>
      </c>
      <c r="C473" s="80" t="s">
        <v>649</v>
      </c>
      <c r="D473" s="81" t="s">
        <v>645</v>
      </c>
      <c r="E473" s="81" t="s">
        <v>1347</v>
      </c>
      <c r="F473" s="80"/>
      <c r="G473" s="82">
        <f>G474</f>
        <v>629320</v>
      </c>
      <c r="H473" s="82">
        <f>H474</f>
        <v>0</v>
      </c>
      <c r="I473" s="82">
        <f>G473+H473</f>
        <v>629320</v>
      </c>
      <c r="J473" s="89"/>
    </row>
    <row r="474" spans="2:10" ht="60">
      <c r="B474" s="92" t="s">
        <v>767</v>
      </c>
      <c r="C474" s="80" t="s">
        <v>649</v>
      </c>
      <c r="D474" s="81" t="s">
        <v>645</v>
      </c>
      <c r="E474" s="81" t="s">
        <v>1347</v>
      </c>
      <c r="F474" s="80" t="s">
        <v>735</v>
      </c>
      <c r="G474" s="82">
        <v>629320</v>
      </c>
      <c r="H474" s="82">
        <v>0</v>
      </c>
      <c r="I474" s="82">
        <f t="shared" si="22"/>
        <v>629320</v>
      </c>
      <c r="J474" s="89"/>
    </row>
    <row r="475" spans="2:10" ht="24">
      <c r="B475" s="92" t="s">
        <v>1117</v>
      </c>
      <c r="C475" s="80" t="s">
        <v>649</v>
      </c>
      <c r="D475" s="81" t="s">
        <v>645</v>
      </c>
      <c r="E475" s="81" t="s">
        <v>1348</v>
      </c>
      <c r="F475" s="80"/>
      <c r="G475" s="82">
        <f>G476+G477+G478</f>
        <v>5543940</v>
      </c>
      <c r="H475" s="82">
        <f>H476+H477+H478</f>
        <v>50390</v>
      </c>
      <c r="I475" s="82">
        <f t="shared" si="22"/>
        <v>5594330</v>
      </c>
      <c r="J475" s="89"/>
    </row>
    <row r="476" spans="2:10" ht="60">
      <c r="B476" s="92" t="s">
        <v>767</v>
      </c>
      <c r="C476" s="80" t="s">
        <v>649</v>
      </c>
      <c r="D476" s="81" t="s">
        <v>645</v>
      </c>
      <c r="E476" s="81" t="s">
        <v>1348</v>
      </c>
      <c r="F476" s="80" t="s">
        <v>735</v>
      </c>
      <c r="G476" s="82">
        <v>5486440</v>
      </c>
      <c r="H476" s="82">
        <v>38500</v>
      </c>
      <c r="I476" s="82">
        <f t="shared" si="22"/>
        <v>5524940</v>
      </c>
      <c r="J476" s="89"/>
    </row>
    <row r="477" spans="2:10" ht="24">
      <c r="B477" s="92" t="s">
        <v>768</v>
      </c>
      <c r="C477" s="80" t="s">
        <v>649</v>
      </c>
      <c r="D477" s="81" t="s">
        <v>645</v>
      </c>
      <c r="E477" s="81" t="s">
        <v>1348</v>
      </c>
      <c r="F477" s="80" t="s">
        <v>974</v>
      </c>
      <c r="G477" s="82">
        <v>0</v>
      </c>
      <c r="H477" s="82">
        <v>11890</v>
      </c>
      <c r="I477" s="82">
        <f t="shared" si="22"/>
        <v>11890</v>
      </c>
      <c r="J477" s="89"/>
    </row>
    <row r="478" spans="2:10" ht="12.75">
      <c r="B478" s="92" t="s">
        <v>771</v>
      </c>
      <c r="C478" s="80" t="s">
        <v>649</v>
      </c>
      <c r="D478" s="81" t="s">
        <v>645</v>
      </c>
      <c r="E478" s="81" t="s">
        <v>1348</v>
      </c>
      <c r="F478" s="80" t="s">
        <v>970</v>
      </c>
      <c r="G478" s="82">
        <v>57500</v>
      </c>
      <c r="H478" s="82">
        <v>0</v>
      </c>
      <c r="I478" s="82">
        <f t="shared" si="22"/>
        <v>57500</v>
      </c>
      <c r="J478" s="89"/>
    </row>
    <row r="479" spans="2:10" ht="48">
      <c r="B479" s="92" t="s">
        <v>1291</v>
      </c>
      <c r="C479" s="80" t="s">
        <v>649</v>
      </c>
      <c r="D479" s="81" t="s">
        <v>645</v>
      </c>
      <c r="E479" s="81" t="s">
        <v>1214</v>
      </c>
      <c r="F479" s="80"/>
      <c r="G479" s="82">
        <f>G480+G484</f>
        <v>17046904</v>
      </c>
      <c r="H479" s="82">
        <f>H480+H484</f>
        <v>494078.57</v>
      </c>
      <c r="I479" s="82">
        <f t="shared" si="22"/>
        <v>17540982.57</v>
      </c>
      <c r="J479" s="89"/>
    </row>
    <row r="480" spans="2:10" ht="48">
      <c r="B480" s="92" t="s">
        <v>1292</v>
      </c>
      <c r="C480" s="80" t="s">
        <v>649</v>
      </c>
      <c r="D480" s="81" t="s">
        <v>645</v>
      </c>
      <c r="E480" s="81" t="s">
        <v>1349</v>
      </c>
      <c r="F480" s="80"/>
      <c r="G480" s="82">
        <f>G481+G482+G483</f>
        <v>10984904</v>
      </c>
      <c r="H480" s="82">
        <f>H481+H482+H483</f>
        <v>316043.57</v>
      </c>
      <c r="I480" s="82">
        <f t="shared" si="22"/>
        <v>11300947.57</v>
      </c>
      <c r="J480" s="89"/>
    </row>
    <row r="481" spans="2:10" ht="60">
      <c r="B481" s="92" t="s">
        <v>767</v>
      </c>
      <c r="C481" s="80" t="s">
        <v>649</v>
      </c>
      <c r="D481" s="81" t="s">
        <v>645</v>
      </c>
      <c r="E481" s="81" t="s">
        <v>1349</v>
      </c>
      <c r="F481" s="80" t="s">
        <v>735</v>
      </c>
      <c r="G481" s="82">
        <v>7544300</v>
      </c>
      <c r="H481" s="82">
        <f>1700+261200</f>
        <v>262900</v>
      </c>
      <c r="I481" s="82">
        <f aca="true" t="shared" si="23" ref="I481:I547">G481+H481</f>
        <v>7807200</v>
      </c>
      <c r="J481" s="89"/>
    </row>
    <row r="482" spans="2:10" ht="24">
      <c r="B482" s="92" t="s">
        <v>768</v>
      </c>
      <c r="C482" s="80" t="s">
        <v>649</v>
      </c>
      <c r="D482" s="81" t="s">
        <v>645</v>
      </c>
      <c r="E482" s="81" t="s">
        <v>1349</v>
      </c>
      <c r="F482" s="80" t="s">
        <v>974</v>
      </c>
      <c r="G482" s="82">
        <v>3364604</v>
      </c>
      <c r="H482" s="82">
        <f>1612.94+51530.63</f>
        <v>53143.57</v>
      </c>
      <c r="I482" s="82">
        <f t="shared" si="23"/>
        <v>3417747.57</v>
      </c>
      <c r="J482" s="89"/>
    </row>
    <row r="483" spans="2:10" ht="12.75">
      <c r="B483" s="92" t="s">
        <v>771</v>
      </c>
      <c r="C483" s="80" t="s">
        <v>649</v>
      </c>
      <c r="D483" s="81" t="s">
        <v>645</v>
      </c>
      <c r="E483" s="81" t="s">
        <v>1349</v>
      </c>
      <c r="F483" s="80" t="s">
        <v>970</v>
      </c>
      <c r="G483" s="82">
        <v>76000</v>
      </c>
      <c r="H483" s="82">
        <v>0</v>
      </c>
      <c r="I483" s="82">
        <f t="shared" si="23"/>
        <v>76000</v>
      </c>
      <c r="J483" s="89"/>
    </row>
    <row r="484" spans="2:10" ht="48">
      <c r="B484" s="92" t="s">
        <v>1292</v>
      </c>
      <c r="C484" s="80" t="s">
        <v>649</v>
      </c>
      <c r="D484" s="81" t="s">
        <v>645</v>
      </c>
      <c r="E484" s="81" t="s">
        <v>1350</v>
      </c>
      <c r="F484" s="80"/>
      <c r="G484" s="82">
        <f>G485</f>
        <v>6062000</v>
      </c>
      <c r="H484" s="82">
        <f>H485</f>
        <v>178035</v>
      </c>
      <c r="I484" s="82">
        <f t="shared" si="23"/>
        <v>6240035</v>
      </c>
      <c r="J484" s="89"/>
    </row>
    <row r="485" spans="2:10" ht="60">
      <c r="B485" s="92" t="s">
        <v>767</v>
      </c>
      <c r="C485" s="80" t="s">
        <v>649</v>
      </c>
      <c r="D485" s="81" t="s">
        <v>645</v>
      </c>
      <c r="E485" s="81" t="s">
        <v>1350</v>
      </c>
      <c r="F485" s="80" t="s">
        <v>735</v>
      </c>
      <c r="G485" s="82">
        <v>6062000</v>
      </c>
      <c r="H485" s="82">
        <f>136754+41281</f>
        <v>178035</v>
      </c>
      <c r="I485" s="82">
        <f t="shared" si="23"/>
        <v>6240035</v>
      </c>
      <c r="J485" s="89"/>
    </row>
    <row r="486" spans="2:10" ht="48">
      <c r="B486" s="92" t="s">
        <v>1535</v>
      </c>
      <c r="C486" s="80" t="s">
        <v>649</v>
      </c>
      <c r="D486" s="81" t="s">
        <v>645</v>
      </c>
      <c r="E486" s="81" t="s">
        <v>1533</v>
      </c>
      <c r="F486" s="80"/>
      <c r="G486" s="82">
        <f>G487</f>
        <v>250000</v>
      </c>
      <c r="H486" s="82">
        <f>H487</f>
        <v>0</v>
      </c>
      <c r="I486" s="82">
        <f t="shared" si="23"/>
        <v>250000</v>
      </c>
      <c r="J486" s="89"/>
    </row>
    <row r="487" spans="2:10" ht="24">
      <c r="B487" s="92" t="s">
        <v>1536</v>
      </c>
      <c r="C487" s="80" t="s">
        <v>649</v>
      </c>
      <c r="D487" s="81" t="s">
        <v>645</v>
      </c>
      <c r="E487" s="81" t="s">
        <v>1534</v>
      </c>
      <c r="F487" s="80"/>
      <c r="G487" s="82">
        <f>G488+G489</f>
        <v>250000</v>
      </c>
      <c r="H487" s="82">
        <f>H488+H489</f>
        <v>0</v>
      </c>
      <c r="I487" s="82">
        <f t="shared" si="23"/>
        <v>250000</v>
      </c>
      <c r="J487" s="89"/>
    </row>
    <row r="488" spans="2:10" ht="24">
      <c r="B488" s="92" t="s">
        <v>768</v>
      </c>
      <c r="C488" s="80" t="s">
        <v>649</v>
      </c>
      <c r="D488" s="81" t="s">
        <v>645</v>
      </c>
      <c r="E488" s="81" t="s">
        <v>1534</v>
      </c>
      <c r="F488" s="80" t="s">
        <v>974</v>
      </c>
      <c r="G488" s="82">
        <v>250000</v>
      </c>
      <c r="H488" s="82">
        <v>0</v>
      </c>
      <c r="I488" s="82">
        <f t="shared" si="23"/>
        <v>250000</v>
      </c>
      <c r="J488" s="89"/>
    </row>
    <row r="489" spans="2:10" ht="12.75" hidden="1">
      <c r="B489" s="92" t="s">
        <v>773</v>
      </c>
      <c r="C489" s="80" t="s">
        <v>649</v>
      </c>
      <c r="D489" s="81" t="s">
        <v>645</v>
      </c>
      <c r="E489" s="81" t="s">
        <v>1534</v>
      </c>
      <c r="F489" s="80" t="s">
        <v>1002</v>
      </c>
      <c r="G489" s="82">
        <v>0</v>
      </c>
      <c r="H489" s="82"/>
      <c r="I489" s="82">
        <f t="shared" si="23"/>
        <v>0</v>
      </c>
      <c r="J489" s="89"/>
    </row>
    <row r="490" spans="2:10" ht="36" hidden="1">
      <c r="B490" s="92" t="s">
        <v>1481</v>
      </c>
      <c r="C490" s="80" t="s">
        <v>649</v>
      </c>
      <c r="D490" s="81" t="s">
        <v>645</v>
      </c>
      <c r="E490" s="81" t="s">
        <v>1415</v>
      </c>
      <c r="F490" s="80"/>
      <c r="G490" s="82">
        <f aca="true" t="shared" si="24" ref="G490:H492">G491</f>
        <v>0</v>
      </c>
      <c r="H490" s="82">
        <f t="shared" si="24"/>
        <v>0</v>
      </c>
      <c r="I490" s="82">
        <f t="shared" si="23"/>
        <v>0</v>
      </c>
      <c r="J490" s="89"/>
    </row>
    <row r="491" spans="2:10" ht="12.75" hidden="1">
      <c r="B491" s="92" t="s">
        <v>1482</v>
      </c>
      <c r="C491" s="80" t="s">
        <v>649</v>
      </c>
      <c r="D491" s="81" t="s">
        <v>645</v>
      </c>
      <c r="E491" s="81" t="s">
        <v>1414</v>
      </c>
      <c r="F491" s="80"/>
      <c r="G491" s="82">
        <f t="shared" si="24"/>
        <v>0</v>
      </c>
      <c r="H491" s="82">
        <f t="shared" si="24"/>
        <v>0</v>
      </c>
      <c r="I491" s="82">
        <f t="shared" si="23"/>
        <v>0</v>
      </c>
      <c r="J491" s="89"/>
    </row>
    <row r="492" spans="2:10" ht="24" hidden="1">
      <c r="B492" s="92" t="s">
        <v>1419</v>
      </c>
      <c r="C492" s="80" t="s">
        <v>649</v>
      </c>
      <c r="D492" s="81" t="s">
        <v>645</v>
      </c>
      <c r="E492" s="81" t="s">
        <v>1416</v>
      </c>
      <c r="F492" s="80"/>
      <c r="G492" s="82">
        <f t="shared" si="24"/>
        <v>0</v>
      </c>
      <c r="H492" s="82">
        <f t="shared" si="24"/>
        <v>0</v>
      </c>
      <c r="I492" s="82">
        <f t="shared" si="23"/>
        <v>0</v>
      </c>
      <c r="J492" s="89"/>
    </row>
    <row r="493" spans="2:10" ht="24" hidden="1">
      <c r="B493" s="92" t="s">
        <v>768</v>
      </c>
      <c r="C493" s="80" t="s">
        <v>649</v>
      </c>
      <c r="D493" s="81" t="s">
        <v>645</v>
      </c>
      <c r="E493" s="81" t="s">
        <v>1416</v>
      </c>
      <c r="F493" s="80" t="s">
        <v>974</v>
      </c>
      <c r="G493" s="82">
        <v>0</v>
      </c>
      <c r="H493" s="82">
        <v>0</v>
      </c>
      <c r="I493" s="82">
        <f t="shared" si="23"/>
        <v>0</v>
      </c>
      <c r="J493" s="89"/>
    </row>
    <row r="494" spans="2:10" ht="12.75">
      <c r="B494" s="92" t="s">
        <v>960</v>
      </c>
      <c r="C494" s="80" t="s">
        <v>650</v>
      </c>
      <c r="D494" s="81"/>
      <c r="E494" s="81"/>
      <c r="F494" s="80"/>
      <c r="G494" s="82">
        <f>G495+G542</f>
        <v>57905013.13</v>
      </c>
      <c r="H494" s="82">
        <f>H495+H542</f>
        <v>230815.34000000008</v>
      </c>
      <c r="I494" s="82">
        <f t="shared" si="23"/>
        <v>58135828.470000006</v>
      </c>
      <c r="J494" s="89"/>
    </row>
    <row r="495" spans="2:10" ht="12.75">
      <c r="B495" s="92" t="s">
        <v>523</v>
      </c>
      <c r="C495" s="80" t="s">
        <v>650</v>
      </c>
      <c r="D495" s="81" t="s">
        <v>638</v>
      </c>
      <c r="E495" s="81"/>
      <c r="F495" s="80"/>
      <c r="G495" s="82">
        <f>G500+G538+G496</f>
        <v>52217443.13</v>
      </c>
      <c r="H495" s="82">
        <f>H500+H538+H496</f>
        <v>111142.36000000007</v>
      </c>
      <c r="I495" s="82">
        <f t="shared" si="23"/>
        <v>52328585.49</v>
      </c>
      <c r="J495" s="89"/>
    </row>
    <row r="496" spans="2:10" ht="24" hidden="1">
      <c r="B496" s="92" t="s">
        <v>1519</v>
      </c>
      <c r="C496" s="80" t="s">
        <v>650</v>
      </c>
      <c r="D496" s="81" t="s">
        <v>638</v>
      </c>
      <c r="E496" s="80" t="s">
        <v>1513</v>
      </c>
      <c r="F496" s="80"/>
      <c r="G496" s="82">
        <f aca="true" t="shared" si="25" ref="G496:H498">G497</f>
        <v>0</v>
      </c>
      <c r="H496" s="82">
        <f t="shared" si="25"/>
        <v>0</v>
      </c>
      <c r="I496" s="82">
        <f t="shared" si="23"/>
        <v>0</v>
      </c>
      <c r="J496" s="89"/>
    </row>
    <row r="497" spans="2:10" ht="12.75" hidden="1">
      <c r="B497" s="92" t="s">
        <v>1520</v>
      </c>
      <c r="C497" s="80" t="s">
        <v>650</v>
      </c>
      <c r="D497" s="81" t="s">
        <v>638</v>
      </c>
      <c r="E497" s="80" t="s">
        <v>1514</v>
      </c>
      <c r="F497" s="80"/>
      <c r="G497" s="82">
        <f t="shared" si="25"/>
        <v>0</v>
      </c>
      <c r="H497" s="82">
        <f t="shared" si="25"/>
        <v>0</v>
      </c>
      <c r="I497" s="82">
        <f t="shared" si="23"/>
        <v>0</v>
      </c>
      <c r="J497" s="89"/>
    </row>
    <row r="498" spans="2:10" ht="60" hidden="1">
      <c r="B498" s="92" t="s">
        <v>1521</v>
      </c>
      <c r="C498" s="80" t="s">
        <v>650</v>
      </c>
      <c r="D498" s="81" t="s">
        <v>638</v>
      </c>
      <c r="E498" s="80" t="s">
        <v>747</v>
      </c>
      <c r="F498" s="80"/>
      <c r="G498" s="82">
        <f t="shared" si="25"/>
        <v>0</v>
      </c>
      <c r="H498" s="82">
        <f t="shared" si="25"/>
        <v>0</v>
      </c>
      <c r="I498" s="82">
        <f t="shared" si="23"/>
        <v>0</v>
      </c>
      <c r="J498" s="89"/>
    </row>
    <row r="499" spans="2:10" ht="24" hidden="1">
      <c r="B499" s="92" t="s">
        <v>769</v>
      </c>
      <c r="C499" s="80" t="s">
        <v>650</v>
      </c>
      <c r="D499" s="81" t="s">
        <v>638</v>
      </c>
      <c r="E499" s="80" t="s">
        <v>747</v>
      </c>
      <c r="F499" s="80" t="s">
        <v>976</v>
      </c>
      <c r="G499" s="82">
        <v>0</v>
      </c>
      <c r="H499" s="82">
        <v>0</v>
      </c>
      <c r="I499" s="82">
        <f t="shared" si="23"/>
        <v>0</v>
      </c>
      <c r="J499" s="89"/>
    </row>
    <row r="500" spans="2:10" ht="24">
      <c r="B500" s="92" t="s">
        <v>1268</v>
      </c>
      <c r="C500" s="80" t="s">
        <v>650</v>
      </c>
      <c r="D500" s="81" t="s">
        <v>638</v>
      </c>
      <c r="E500" s="81" t="s">
        <v>1185</v>
      </c>
      <c r="F500" s="80"/>
      <c r="G500" s="82">
        <f>G501+G520+G531</f>
        <v>52217443.13</v>
      </c>
      <c r="H500" s="82">
        <f>H501+H520+H531</f>
        <v>111142.36000000007</v>
      </c>
      <c r="I500" s="82">
        <f t="shared" si="23"/>
        <v>52328585.49</v>
      </c>
      <c r="J500" s="89"/>
    </row>
    <row r="501" spans="2:10" ht="12.75">
      <c r="B501" s="92" t="s">
        <v>1269</v>
      </c>
      <c r="C501" s="80" t="s">
        <v>650</v>
      </c>
      <c r="D501" s="81" t="s">
        <v>638</v>
      </c>
      <c r="E501" s="81" t="s">
        <v>1186</v>
      </c>
      <c r="F501" s="80"/>
      <c r="G501" s="82">
        <f>G502+G510+G516+G518+G512+G514+G506+G508</f>
        <v>36502403.13</v>
      </c>
      <c r="H501" s="82">
        <f>H502+H510+H516+H518+H512+H514+H506+H508</f>
        <v>-126566.30999999991</v>
      </c>
      <c r="I501" s="82">
        <f t="shared" si="23"/>
        <v>36375836.82</v>
      </c>
      <c r="J501" s="89"/>
    </row>
    <row r="502" spans="2:10" ht="36">
      <c r="B502" s="92" t="s">
        <v>1270</v>
      </c>
      <c r="C502" s="80" t="s">
        <v>650</v>
      </c>
      <c r="D502" s="81" t="s">
        <v>638</v>
      </c>
      <c r="E502" s="81" t="s">
        <v>1187</v>
      </c>
      <c r="F502" s="80"/>
      <c r="G502" s="82">
        <f>G503+G504</f>
        <v>34715180</v>
      </c>
      <c r="H502" s="82">
        <f>H503+H504</f>
        <v>-192566.1499999999</v>
      </c>
      <c r="I502" s="82">
        <f t="shared" si="23"/>
        <v>34522613.85</v>
      </c>
      <c r="J502" s="89"/>
    </row>
    <row r="503" spans="2:10" ht="24">
      <c r="B503" s="92" t="s">
        <v>769</v>
      </c>
      <c r="C503" s="80" t="s">
        <v>650</v>
      </c>
      <c r="D503" s="81" t="s">
        <v>638</v>
      </c>
      <c r="E503" s="81" t="s">
        <v>1187</v>
      </c>
      <c r="F503" s="80" t="s">
        <v>976</v>
      </c>
      <c r="G503" s="82">
        <v>34715180</v>
      </c>
      <c r="H503" s="82">
        <f>-1152566.15+480000</f>
        <v>-672566.1499999999</v>
      </c>
      <c r="I503" s="82">
        <f t="shared" si="23"/>
        <v>34042613.85</v>
      </c>
      <c r="J503" s="89"/>
    </row>
    <row r="504" spans="2:10" ht="24">
      <c r="B504" s="92" t="s">
        <v>1603</v>
      </c>
      <c r="C504" s="80" t="s">
        <v>650</v>
      </c>
      <c r="D504" s="81" t="s">
        <v>638</v>
      </c>
      <c r="E504" s="81" t="s">
        <v>1605</v>
      </c>
      <c r="F504" s="80"/>
      <c r="G504" s="82">
        <f>G505</f>
        <v>0</v>
      </c>
      <c r="H504" s="82">
        <f>H505</f>
        <v>480000</v>
      </c>
      <c r="I504" s="82">
        <f t="shared" si="23"/>
        <v>480000</v>
      </c>
      <c r="J504" s="89"/>
    </row>
    <row r="505" spans="2:10" ht="24">
      <c r="B505" s="92" t="s">
        <v>769</v>
      </c>
      <c r="C505" s="80" t="s">
        <v>650</v>
      </c>
      <c r="D505" s="81" t="s">
        <v>638</v>
      </c>
      <c r="E505" s="81" t="s">
        <v>1605</v>
      </c>
      <c r="F505" s="80" t="s">
        <v>976</v>
      </c>
      <c r="G505" s="82">
        <v>0</v>
      </c>
      <c r="H505" s="82">
        <f>460000+20000</f>
        <v>480000</v>
      </c>
      <c r="I505" s="82">
        <f t="shared" si="23"/>
        <v>480000</v>
      </c>
      <c r="J505" s="89"/>
    </row>
    <row r="506" spans="2:10" ht="12.75" hidden="1">
      <c r="B506" s="92" t="s">
        <v>1524</v>
      </c>
      <c r="C506" s="80" t="s">
        <v>650</v>
      </c>
      <c r="D506" s="81" t="s">
        <v>638</v>
      </c>
      <c r="E506" s="81" t="s">
        <v>1522</v>
      </c>
      <c r="F506" s="80"/>
      <c r="G506" s="82">
        <f>G507</f>
        <v>0</v>
      </c>
      <c r="H506" s="82">
        <f>H507</f>
        <v>0</v>
      </c>
      <c r="I506" s="82">
        <f t="shared" si="23"/>
        <v>0</v>
      </c>
      <c r="J506" s="89"/>
    </row>
    <row r="507" spans="2:10" ht="24" hidden="1">
      <c r="B507" s="92" t="s">
        <v>769</v>
      </c>
      <c r="C507" s="80" t="s">
        <v>650</v>
      </c>
      <c r="D507" s="81" t="s">
        <v>638</v>
      </c>
      <c r="E507" s="81" t="s">
        <v>1522</v>
      </c>
      <c r="F507" s="80" t="s">
        <v>976</v>
      </c>
      <c r="G507" s="82">
        <v>0</v>
      </c>
      <c r="H507" s="82">
        <v>0</v>
      </c>
      <c r="I507" s="82">
        <f t="shared" si="23"/>
        <v>0</v>
      </c>
      <c r="J507" s="89"/>
    </row>
    <row r="508" spans="2:10" ht="24" hidden="1">
      <c r="B508" s="92" t="s">
        <v>1525</v>
      </c>
      <c r="C508" s="80" t="s">
        <v>650</v>
      </c>
      <c r="D508" s="81" t="s">
        <v>638</v>
      </c>
      <c r="E508" s="81" t="s">
        <v>1523</v>
      </c>
      <c r="F508" s="80"/>
      <c r="G508" s="82">
        <f>G509</f>
        <v>0</v>
      </c>
      <c r="H508" s="82">
        <f>H509</f>
        <v>0</v>
      </c>
      <c r="I508" s="82">
        <f t="shared" si="23"/>
        <v>0</v>
      </c>
      <c r="J508" s="89"/>
    </row>
    <row r="509" spans="2:10" ht="24" hidden="1">
      <c r="B509" s="92" t="s">
        <v>769</v>
      </c>
      <c r="C509" s="80" t="s">
        <v>650</v>
      </c>
      <c r="D509" s="81" t="s">
        <v>638</v>
      </c>
      <c r="E509" s="81" t="s">
        <v>1523</v>
      </c>
      <c r="F509" s="80" t="s">
        <v>976</v>
      </c>
      <c r="G509" s="82">
        <v>0</v>
      </c>
      <c r="H509" s="82">
        <v>0</v>
      </c>
      <c r="I509" s="82">
        <f t="shared" si="23"/>
        <v>0</v>
      </c>
      <c r="J509" s="89"/>
    </row>
    <row r="510" spans="2:10" ht="48">
      <c r="B510" s="92" t="s">
        <v>1399</v>
      </c>
      <c r="C510" s="80" t="s">
        <v>650</v>
      </c>
      <c r="D510" s="81" t="s">
        <v>638</v>
      </c>
      <c r="E510" s="81" t="s">
        <v>1330</v>
      </c>
      <c r="F510" s="80"/>
      <c r="G510" s="82">
        <f>G511</f>
        <v>1787223.13</v>
      </c>
      <c r="H510" s="82">
        <f>H511</f>
        <v>-0.16</v>
      </c>
      <c r="I510" s="82">
        <f t="shared" si="23"/>
        <v>1787222.97</v>
      </c>
      <c r="J510" s="89"/>
    </row>
    <row r="511" spans="2:10" ht="24">
      <c r="B511" s="92" t="s">
        <v>769</v>
      </c>
      <c r="C511" s="80" t="s">
        <v>650</v>
      </c>
      <c r="D511" s="81" t="s">
        <v>638</v>
      </c>
      <c r="E511" s="81" t="s">
        <v>1330</v>
      </c>
      <c r="F511" s="80" t="s">
        <v>976</v>
      </c>
      <c r="G511" s="82">
        <v>1787223.13</v>
      </c>
      <c r="H511" s="82">
        <v>-0.16</v>
      </c>
      <c r="I511" s="82">
        <f t="shared" si="23"/>
        <v>1787222.97</v>
      </c>
      <c r="J511" s="89"/>
    </row>
    <row r="512" spans="2:10" ht="36" hidden="1">
      <c r="B512" s="92" t="s">
        <v>1517</v>
      </c>
      <c r="C512" s="80" t="s">
        <v>650</v>
      </c>
      <c r="D512" s="81" t="s">
        <v>638</v>
      </c>
      <c r="E512" s="81" t="s">
        <v>1515</v>
      </c>
      <c r="F512" s="80"/>
      <c r="G512" s="82">
        <f>G513</f>
        <v>0</v>
      </c>
      <c r="H512" s="82">
        <f>H513</f>
        <v>0</v>
      </c>
      <c r="I512" s="82">
        <f t="shared" si="23"/>
        <v>0</v>
      </c>
      <c r="J512" s="89"/>
    </row>
    <row r="513" spans="2:10" ht="24" hidden="1">
      <c r="B513" s="92" t="s">
        <v>769</v>
      </c>
      <c r="C513" s="80" t="s">
        <v>650</v>
      </c>
      <c r="D513" s="81" t="s">
        <v>638</v>
      </c>
      <c r="E513" s="81" t="s">
        <v>1515</v>
      </c>
      <c r="F513" s="80" t="s">
        <v>976</v>
      </c>
      <c r="G513" s="82">
        <v>0</v>
      </c>
      <c r="H513" s="82">
        <v>0</v>
      </c>
      <c r="I513" s="82">
        <f t="shared" si="23"/>
        <v>0</v>
      </c>
      <c r="J513" s="89"/>
    </row>
    <row r="514" spans="2:10" ht="36" hidden="1">
      <c r="B514" s="92" t="s">
        <v>1518</v>
      </c>
      <c r="C514" s="80" t="s">
        <v>650</v>
      </c>
      <c r="D514" s="81" t="s">
        <v>638</v>
      </c>
      <c r="E514" s="81" t="s">
        <v>1516</v>
      </c>
      <c r="F514" s="80"/>
      <c r="G514" s="82">
        <f>G515</f>
        <v>0</v>
      </c>
      <c r="H514" s="82">
        <f>H515</f>
        <v>0</v>
      </c>
      <c r="I514" s="82">
        <f t="shared" si="23"/>
        <v>0</v>
      </c>
      <c r="J514" s="89"/>
    </row>
    <row r="515" spans="2:10" ht="24" hidden="1">
      <c r="B515" s="92" t="s">
        <v>769</v>
      </c>
      <c r="C515" s="80" t="s">
        <v>650</v>
      </c>
      <c r="D515" s="81" t="s">
        <v>638</v>
      </c>
      <c r="E515" s="81" t="s">
        <v>1516</v>
      </c>
      <c r="F515" s="80" t="s">
        <v>976</v>
      </c>
      <c r="G515" s="82">
        <v>0</v>
      </c>
      <c r="H515" s="82">
        <v>0</v>
      </c>
      <c r="I515" s="82">
        <f t="shared" si="23"/>
        <v>0</v>
      </c>
      <c r="J515" s="89"/>
    </row>
    <row r="516" spans="2:10" ht="48" hidden="1">
      <c r="B516" s="92" t="s">
        <v>1398</v>
      </c>
      <c r="C516" s="80" t="s">
        <v>650</v>
      </c>
      <c r="D516" s="81" t="s">
        <v>638</v>
      </c>
      <c r="E516" s="81" t="s">
        <v>1331</v>
      </c>
      <c r="F516" s="80"/>
      <c r="G516" s="82">
        <f>G517</f>
        <v>0</v>
      </c>
      <c r="H516" s="82">
        <f>H517</f>
        <v>0</v>
      </c>
      <c r="I516" s="82">
        <f t="shared" si="23"/>
        <v>0</v>
      </c>
      <c r="J516" s="89"/>
    </row>
    <row r="517" spans="2:10" ht="24" hidden="1">
      <c r="B517" s="92" t="s">
        <v>769</v>
      </c>
      <c r="C517" s="80" t="s">
        <v>650</v>
      </c>
      <c r="D517" s="81" t="s">
        <v>638</v>
      </c>
      <c r="E517" s="81" t="s">
        <v>1331</v>
      </c>
      <c r="F517" s="80" t="s">
        <v>976</v>
      </c>
      <c r="G517" s="82">
        <v>0</v>
      </c>
      <c r="H517" s="82">
        <v>0</v>
      </c>
      <c r="I517" s="82">
        <f t="shared" si="23"/>
        <v>0</v>
      </c>
      <c r="J517" s="89"/>
    </row>
    <row r="518" spans="2:10" ht="24">
      <c r="B518" s="92" t="s">
        <v>1480</v>
      </c>
      <c r="C518" s="80" t="s">
        <v>650</v>
      </c>
      <c r="D518" s="81" t="s">
        <v>638</v>
      </c>
      <c r="E518" s="81" t="s">
        <v>1479</v>
      </c>
      <c r="F518" s="80"/>
      <c r="G518" s="82">
        <f>G519</f>
        <v>0</v>
      </c>
      <c r="H518" s="82">
        <f>H519</f>
        <v>66000</v>
      </c>
      <c r="I518" s="82">
        <f t="shared" si="23"/>
        <v>66000</v>
      </c>
      <c r="J518" s="89"/>
    </row>
    <row r="519" spans="2:10" ht="24">
      <c r="B519" s="92" t="s">
        <v>769</v>
      </c>
      <c r="C519" s="80" t="s">
        <v>650</v>
      </c>
      <c r="D519" s="81" t="s">
        <v>638</v>
      </c>
      <c r="E519" s="81" t="s">
        <v>1479</v>
      </c>
      <c r="F519" s="80" t="s">
        <v>976</v>
      </c>
      <c r="G519" s="82">
        <v>0</v>
      </c>
      <c r="H519" s="82">
        <v>66000</v>
      </c>
      <c r="I519" s="82">
        <f t="shared" si="23"/>
        <v>66000</v>
      </c>
      <c r="J519" s="89"/>
    </row>
    <row r="520" spans="2:10" ht="12.75">
      <c r="B520" s="92" t="s">
        <v>1271</v>
      </c>
      <c r="C520" s="80" t="s">
        <v>650</v>
      </c>
      <c r="D520" s="81" t="s">
        <v>638</v>
      </c>
      <c r="E520" s="81" t="s">
        <v>1189</v>
      </c>
      <c r="F520" s="80"/>
      <c r="G520" s="82">
        <f>G521+G523+G525+G527</f>
        <v>14803640</v>
      </c>
      <c r="H520" s="82">
        <f>H521+H523+H525+H527</f>
        <v>307708.67</v>
      </c>
      <c r="I520" s="82">
        <f t="shared" si="23"/>
        <v>15111348.67</v>
      </c>
      <c r="J520" s="89"/>
    </row>
    <row r="521" spans="2:10" ht="36">
      <c r="B521" s="92" t="s">
        <v>1272</v>
      </c>
      <c r="C521" s="80" t="s">
        <v>650</v>
      </c>
      <c r="D521" s="81" t="s">
        <v>638</v>
      </c>
      <c r="E521" s="81" t="s">
        <v>1188</v>
      </c>
      <c r="F521" s="80"/>
      <c r="G521" s="82">
        <f>G522</f>
        <v>14803640</v>
      </c>
      <c r="H521" s="82">
        <f>H522</f>
        <v>-111547.33</v>
      </c>
      <c r="I521" s="82">
        <f t="shared" si="23"/>
        <v>14692092.67</v>
      </c>
      <c r="J521" s="89"/>
    </row>
    <row r="522" spans="2:10" ht="24">
      <c r="B522" s="92" t="s">
        <v>769</v>
      </c>
      <c r="C522" s="80" t="s">
        <v>650</v>
      </c>
      <c r="D522" s="81" t="s">
        <v>638</v>
      </c>
      <c r="E522" s="81" t="s">
        <v>1188</v>
      </c>
      <c r="F522" s="80" t="s">
        <v>976</v>
      </c>
      <c r="G522" s="82">
        <v>14803640</v>
      </c>
      <c r="H522" s="82">
        <v>-111547.33</v>
      </c>
      <c r="I522" s="82">
        <f t="shared" si="23"/>
        <v>14692092.67</v>
      </c>
      <c r="J522" s="89"/>
    </row>
    <row r="523" spans="2:10" ht="12.75" hidden="1">
      <c r="B523" s="92" t="s">
        <v>1527</v>
      </c>
      <c r="C523" s="80" t="s">
        <v>650</v>
      </c>
      <c r="D523" s="81" t="s">
        <v>638</v>
      </c>
      <c r="E523" s="81" t="s">
        <v>1526</v>
      </c>
      <c r="F523" s="80"/>
      <c r="G523" s="82">
        <f>G524</f>
        <v>0</v>
      </c>
      <c r="H523" s="82">
        <f>H524</f>
        <v>0</v>
      </c>
      <c r="I523" s="82">
        <f t="shared" si="23"/>
        <v>0</v>
      </c>
      <c r="J523" s="89"/>
    </row>
    <row r="524" spans="2:10" ht="24" hidden="1">
      <c r="B524" s="92" t="s">
        <v>769</v>
      </c>
      <c r="C524" s="80" t="s">
        <v>650</v>
      </c>
      <c r="D524" s="81" t="s">
        <v>638</v>
      </c>
      <c r="E524" s="81" t="s">
        <v>1526</v>
      </c>
      <c r="F524" s="80" t="s">
        <v>976</v>
      </c>
      <c r="G524" s="82">
        <v>0</v>
      </c>
      <c r="H524" s="82">
        <v>0</v>
      </c>
      <c r="I524" s="82">
        <f t="shared" si="23"/>
        <v>0</v>
      </c>
      <c r="J524" s="89"/>
    </row>
    <row r="525" spans="2:10" ht="12.75" hidden="1">
      <c r="B525" s="92" t="s">
        <v>1529</v>
      </c>
      <c r="C525" s="80" t="s">
        <v>650</v>
      </c>
      <c r="D525" s="81" t="s">
        <v>638</v>
      </c>
      <c r="E525" s="81" t="s">
        <v>1528</v>
      </c>
      <c r="F525" s="80"/>
      <c r="G525" s="82">
        <f>G526</f>
        <v>0</v>
      </c>
      <c r="H525" s="82">
        <f>H526</f>
        <v>0</v>
      </c>
      <c r="I525" s="82">
        <f t="shared" si="23"/>
        <v>0</v>
      </c>
      <c r="J525" s="89"/>
    </row>
    <row r="526" spans="2:10" ht="24" hidden="1">
      <c r="B526" s="92" t="s">
        <v>769</v>
      </c>
      <c r="C526" s="80" t="s">
        <v>650</v>
      </c>
      <c r="D526" s="81" t="s">
        <v>638</v>
      </c>
      <c r="E526" s="81" t="s">
        <v>1528</v>
      </c>
      <c r="F526" s="80" t="s">
        <v>976</v>
      </c>
      <c r="G526" s="82">
        <v>0</v>
      </c>
      <c r="H526" s="82">
        <v>0</v>
      </c>
      <c r="I526" s="82">
        <f t="shared" si="23"/>
        <v>0</v>
      </c>
      <c r="J526" s="89"/>
    </row>
    <row r="527" spans="2:10" ht="36">
      <c r="B527" s="92" t="s">
        <v>1552</v>
      </c>
      <c r="C527" s="80" t="s">
        <v>650</v>
      </c>
      <c r="D527" s="81" t="s">
        <v>638</v>
      </c>
      <c r="E527" s="81" t="s">
        <v>1550</v>
      </c>
      <c r="F527" s="80"/>
      <c r="G527" s="82">
        <f>G529+G528</f>
        <v>0</v>
      </c>
      <c r="H527" s="82">
        <f>H529+H528</f>
        <v>419256</v>
      </c>
      <c r="I527" s="82">
        <f t="shared" si="23"/>
        <v>419256</v>
      </c>
      <c r="J527" s="89"/>
    </row>
    <row r="528" spans="2:10" ht="24">
      <c r="B528" s="92" t="s">
        <v>769</v>
      </c>
      <c r="C528" s="80" t="s">
        <v>650</v>
      </c>
      <c r="D528" s="81" t="s">
        <v>638</v>
      </c>
      <c r="E528" s="81" t="s">
        <v>1550</v>
      </c>
      <c r="F528" s="80" t="s">
        <v>976</v>
      </c>
      <c r="G528" s="82">
        <v>0</v>
      </c>
      <c r="H528" s="82">
        <v>419256</v>
      </c>
      <c r="I528" s="82">
        <f t="shared" si="23"/>
        <v>419256</v>
      </c>
      <c r="J528" s="89"/>
    </row>
    <row r="529" spans="2:10" ht="12.75" hidden="1">
      <c r="B529" s="92" t="s">
        <v>1524</v>
      </c>
      <c r="C529" s="80" t="s">
        <v>650</v>
      </c>
      <c r="D529" s="81" t="s">
        <v>638</v>
      </c>
      <c r="E529" s="81" t="s">
        <v>1551</v>
      </c>
      <c r="F529" s="80"/>
      <c r="G529" s="82">
        <f>G530</f>
        <v>0</v>
      </c>
      <c r="H529" s="82">
        <f>H530</f>
        <v>0</v>
      </c>
      <c r="I529" s="82">
        <f t="shared" si="23"/>
        <v>0</v>
      </c>
      <c r="J529" s="89"/>
    </row>
    <row r="530" spans="2:10" ht="24" hidden="1">
      <c r="B530" s="92" t="s">
        <v>769</v>
      </c>
      <c r="C530" s="80" t="s">
        <v>650</v>
      </c>
      <c r="D530" s="81" t="s">
        <v>638</v>
      </c>
      <c r="E530" s="81" t="s">
        <v>1551</v>
      </c>
      <c r="F530" s="80" t="s">
        <v>976</v>
      </c>
      <c r="G530" s="82">
        <v>0</v>
      </c>
      <c r="H530" s="82">
        <v>0</v>
      </c>
      <c r="I530" s="82">
        <f t="shared" si="23"/>
        <v>0</v>
      </c>
      <c r="J530" s="89"/>
    </row>
    <row r="531" spans="2:10" ht="24">
      <c r="B531" s="92" t="s">
        <v>1273</v>
      </c>
      <c r="C531" s="80" t="s">
        <v>650</v>
      </c>
      <c r="D531" s="81" t="s">
        <v>638</v>
      </c>
      <c r="E531" s="81" t="s">
        <v>1190</v>
      </c>
      <c r="F531" s="80"/>
      <c r="G531" s="82">
        <f>G532+G534+G536</f>
        <v>911400</v>
      </c>
      <c r="H531" s="82">
        <f>H532+H534+H536</f>
        <v>-70000</v>
      </c>
      <c r="I531" s="82">
        <f t="shared" si="23"/>
        <v>841400</v>
      </c>
      <c r="J531" s="89"/>
    </row>
    <row r="532" spans="2:10" ht="24">
      <c r="B532" s="92" t="s">
        <v>836</v>
      </c>
      <c r="C532" s="80" t="s">
        <v>650</v>
      </c>
      <c r="D532" s="81" t="s">
        <v>638</v>
      </c>
      <c r="E532" s="81" t="s">
        <v>1191</v>
      </c>
      <c r="F532" s="80"/>
      <c r="G532" s="82">
        <f>G533</f>
        <v>911400</v>
      </c>
      <c r="H532" s="82">
        <f>H533</f>
        <v>-70000</v>
      </c>
      <c r="I532" s="82">
        <f t="shared" si="23"/>
        <v>841400</v>
      </c>
      <c r="J532" s="89"/>
    </row>
    <row r="533" spans="2:10" ht="24">
      <c r="B533" s="92" t="s">
        <v>769</v>
      </c>
      <c r="C533" s="80" t="s">
        <v>650</v>
      </c>
      <c r="D533" s="81" t="s">
        <v>638</v>
      </c>
      <c r="E533" s="81" t="s">
        <v>1191</v>
      </c>
      <c r="F533" s="80" t="s">
        <v>976</v>
      </c>
      <c r="G533" s="82">
        <v>911400</v>
      </c>
      <c r="H533" s="82">
        <v>-70000</v>
      </c>
      <c r="I533" s="82">
        <f t="shared" si="23"/>
        <v>841400</v>
      </c>
      <c r="J533" s="89"/>
    </row>
    <row r="534" spans="2:10" ht="24" hidden="1">
      <c r="B534" s="92" t="s">
        <v>1525</v>
      </c>
      <c r="C534" s="80" t="s">
        <v>650</v>
      </c>
      <c r="D534" s="81" t="s">
        <v>638</v>
      </c>
      <c r="E534" s="81" t="s">
        <v>1553</v>
      </c>
      <c r="F534" s="80"/>
      <c r="G534" s="82">
        <f>G535</f>
        <v>0</v>
      </c>
      <c r="H534" s="82">
        <f>H535</f>
        <v>0</v>
      </c>
      <c r="I534" s="82">
        <f t="shared" si="23"/>
        <v>0</v>
      </c>
      <c r="J534" s="89"/>
    </row>
    <row r="535" spans="2:10" ht="24" hidden="1">
      <c r="B535" s="92" t="s">
        <v>769</v>
      </c>
      <c r="C535" s="80" t="s">
        <v>650</v>
      </c>
      <c r="D535" s="81" t="s">
        <v>638</v>
      </c>
      <c r="E535" s="81" t="s">
        <v>1553</v>
      </c>
      <c r="F535" s="80" t="s">
        <v>976</v>
      </c>
      <c r="G535" s="82">
        <v>0</v>
      </c>
      <c r="H535" s="82">
        <v>0</v>
      </c>
      <c r="I535" s="82">
        <f t="shared" si="23"/>
        <v>0</v>
      </c>
      <c r="J535" s="89"/>
    </row>
    <row r="536" spans="2:10" ht="12.75" hidden="1">
      <c r="B536" s="92" t="s">
        <v>1524</v>
      </c>
      <c r="C536" s="80" t="s">
        <v>650</v>
      </c>
      <c r="D536" s="81" t="s">
        <v>638</v>
      </c>
      <c r="E536" s="81" t="s">
        <v>1554</v>
      </c>
      <c r="F536" s="80"/>
      <c r="G536" s="82">
        <f>G537</f>
        <v>0</v>
      </c>
      <c r="H536" s="82">
        <f>H537</f>
        <v>0</v>
      </c>
      <c r="I536" s="82">
        <f t="shared" si="23"/>
        <v>0</v>
      </c>
      <c r="J536" s="89"/>
    </row>
    <row r="537" spans="2:10" ht="24" hidden="1">
      <c r="B537" s="92" t="s">
        <v>769</v>
      </c>
      <c r="C537" s="80" t="s">
        <v>650</v>
      </c>
      <c r="D537" s="81" t="s">
        <v>638</v>
      </c>
      <c r="E537" s="81" t="s">
        <v>1554</v>
      </c>
      <c r="F537" s="80" t="s">
        <v>976</v>
      </c>
      <c r="G537" s="82">
        <v>0</v>
      </c>
      <c r="H537" s="82">
        <v>0</v>
      </c>
      <c r="I537" s="82">
        <f t="shared" si="23"/>
        <v>0</v>
      </c>
      <c r="J537" s="89"/>
    </row>
    <row r="538" spans="2:10" ht="36" hidden="1">
      <c r="B538" s="92" t="s">
        <v>1481</v>
      </c>
      <c r="C538" s="80" t="s">
        <v>650</v>
      </c>
      <c r="D538" s="81" t="s">
        <v>638</v>
      </c>
      <c r="E538" s="81" t="s">
        <v>1415</v>
      </c>
      <c r="F538" s="80"/>
      <c r="G538" s="82">
        <f aca="true" t="shared" si="26" ref="G538:H540">G539</f>
        <v>0</v>
      </c>
      <c r="H538" s="82">
        <f t="shared" si="26"/>
        <v>0</v>
      </c>
      <c r="I538" s="82">
        <f t="shared" si="23"/>
        <v>0</v>
      </c>
      <c r="J538" s="89"/>
    </row>
    <row r="539" spans="2:10" ht="12.75" hidden="1">
      <c r="B539" s="92" t="s">
        <v>1482</v>
      </c>
      <c r="C539" s="80" t="s">
        <v>650</v>
      </c>
      <c r="D539" s="81" t="s">
        <v>638</v>
      </c>
      <c r="E539" s="81" t="s">
        <v>1414</v>
      </c>
      <c r="F539" s="80"/>
      <c r="G539" s="82">
        <f t="shared" si="26"/>
        <v>0</v>
      </c>
      <c r="H539" s="82">
        <f t="shared" si="26"/>
        <v>0</v>
      </c>
      <c r="I539" s="82">
        <f t="shared" si="23"/>
        <v>0</v>
      </c>
      <c r="J539" s="89"/>
    </row>
    <row r="540" spans="2:10" ht="24" hidden="1">
      <c r="B540" s="92" t="s">
        <v>1419</v>
      </c>
      <c r="C540" s="80" t="s">
        <v>650</v>
      </c>
      <c r="D540" s="81" t="s">
        <v>638</v>
      </c>
      <c r="E540" s="81" t="s">
        <v>1416</v>
      </c>
      <c r="F540" s="80"/>
      <c r="G540" s="82">
        <f t="shared" si="26"/>
        <v>0</v>
      </c>
      <c r="H540" s="82">
        <f t="shared" si="26"/>
        <v>0</v>
      </c>
      <c r="I540" s="82">
        <f t="shared" si="23"/>
        <v>0</v>
      </c>
      <c r="J540" s="89"/>
    </row>
    <row r="541" spans="2:10" ht="24" hidden="1">
      <c r="B541" s="92" t="s">
        <v>769</v>
      </c>
      <c r="C541" s="80" t="s">
        <v>650</v>
      </c>
      <c r="D541" s="81" t="s">
        <v>638</v>
      </c>
      <c r="E541" s="81" t="s">
        <v>1416</v>
      </c>
      <c r="F541" s="80" t="s">
        <v>976</v>
      </c>
      <c r="G541" s="82">
        <v>0</v>
      </c>
      <c r="H541" s="82">
        <v>0</v>
      </c>
      <c r="I541" s="82">
        <f t="shared" si="23"/>
        <v>0</v>
      </c>
      <c r="J541" s="89"/>
    </row>
    <row r="542" spans="2:10" ht="12.75">
      <c r="B542" s="92" t="s">
        <v>394</v>
      </c>
      <c r="C542" s="80" t="s">
        <v>650</v>
      </c>
      <c r="D542" s="81" t="s">
        <v>641</v>
      </c>
      <c r="E542" s="81"/>
      <c r="F542" s="80"/>
      <c r="G542" s="82">
        <f>G543+G558</f>
        <v>5687570</v>
      </c>
      <c r="H542" s="82">
        <f>H543+H558</f>
        <v>119672.98000000001</v>
      </c>
      <c r="I542" s="82">
        <f t="shared" si="23"/>
        <v>5807242.98</v>
      </c>
      <c r="J542" s="89"/>
    </row>
    <row r="543" spans="2:10" ht="24">
      <c r="B543" s="92" t="s">
        <v>1268</v>
      </c>
      <c r="C543" s="80" t="s">
        <v>650</v>
      </c>
      <c r="D543" s="81" t="s">
        <v>641</v>
      </c>
      <c r="E543" s="81" t="s">
        <v>1185</v>
      </c>
      <c r="F543" s="80"/>
      <c r="G543" s="82">
        <f>G544</f>
        <v>5687570</v>
      </c>
      <c r="H543" s="82">
        <f>H544</f>
        <v>117672.98000000001</v>
      </c>
      <c r="I543" s="82">
        <f t="shared" si="23"/>
        <v>5805242.98</v>
      </c>
      <c r="J543" s="89"/>
    </row>
    <row r="544" spans="2:10" ht="48">
      <c r="B544" s="92" t="s">
        <v>1424</v>
      </c>
      <c r="C544" s="80" t="s">
        <v>650</v>
      </c>
      <c r="D544" s="81" t="s">
        <v>641</v>
      </c>
      <c r="E544" s="81" t="s">
        <v>1192</v>
      </c>
      <c r="F544" s="80"/>
      <c r="G544" s="82">
        <f>G545+G553</f>
        <v>5687570</v>
      </c>
      <c r="H544" s="82">
        <f>H545+H553</f>
        <v>117672.98000000001</v>
      </c>
      <c r="I544" s="82">
        <f t="shared" si="23"/>
        <v>5805242.98</v>
      </c>
      <c r="J544" s="89"/>
    </row>
    <row r="545" spans="2:10" ht="36">
      <c r="B545" s="92" t="s">
        <v>1274</v>
      </c>
      <c r="C545" s="80" t="s">
        <v>650</v>
      </c>
      <c r="D545" s="81" t="s">
        <v>641</v>
      </c>
      <c r="E545" s="81" t="s">
        <v>1193</v>
      </c>
      <c r="F545" s="80"/>
      <c r="G545" s="82">
        <f>G546+G548+G551</f>
        <v>1065520</v>
      </c>
      <c r="H545" s="82">
        <f>H546+H548+H551</f>
        <v>0</v>
      </c>
      <c r="I545" s="82">
        <f t="shared" si="23"/>
        <v>1065520</v>
      </c>
      <c r="J545" s="89"/>
    </row>
    <row r="546" spans="2:10" ht="24">
      <c r="B546" s="92" t="s">
        <v>845</v>
      </c>
      <c r="C546" s="80" t="s">
        <v>650</v>
      </c>
      <c r="D546" s="81" t="s">
        <v>641</v>
      </c>
      <c r="E546" s="81" t="s">
        <v>1332</v>
      </c>
      <c r="F546" s="80"/>
      <c r="G546" s="82">
        <f>G547</f>
        <v>1055620</v>
      </c>
      <c r="H546" s="82">
        <f>H547</f>
        <v>-9000</v>
      </c>
      <c r="I546" s="82">
        <f t="shared" si="23"/>
        <v>1046620</v>
      </c>
      <c r="J546" s="89"/>
    </row>
    <row r="547" spans="2:10" ht="60">
      <c r="B547" s="92" t="s">
        <v>767</v>
      </c>
      <c r="C547" s="80" t="s">
        <v>650</v>
      </c>
      <c r="D547" s="81" t="s">
        <v>641</v>
      </c>
      <c r="E547" s="81" t="s">
        <v>1332</v>
      </c>
      <c r="F547" s="80" t="s">
        <v>735</v>
      </c>
      <c r="G547" s="82">
        <v>1055620</v>
      </c>
      <c r="H547" s="82">
        <v>-9000</v>
      </c>
      <c r="I547" s="82">
        <f t="shared" si="23"/>
        <v>1046620</v>
      </c>
      <c r="J547" s="89"/>
    </row>
    <row r="548" spans="2:10" ht="24">
      <c r="B548" s="92" t="s">
        <v>1484</v>
      </c>
      <c r="C548" s="80" t="s">
        <v>650</v>
      </c>
      <c r="D548" s="81" t="s">
        <v>641</v>
      </c>
      <c r="E548" s="81" t="s">
        <v>1483</v>
      </c>
      <c r="F548" s="80"/>
      <c r="G548" s="82">
        <f>G550+G549</f>
        <v>9900</v>
      </c>
      <c r="H548" s="82">
        <f>H550+H549</f>
        <v>9000</v>
      </c>
      <c r="I548" s="82">
        <f aca="true" t="shared" si="27" ref="I548:I616">G548+H548</f>
        <v>18900</v>
      </c>
      <c r="J548" s="89"/>
    </row>
    <row r="549" spans="2:10" ht="60">
      <c r="B549" s="92" t="s">
        <v>767</v>
      </c>
      <c r="C549" s="80" t="s">
        <v>650</v>
      </c>
      <c r="D549" s="81" t="s">
        <v>641</v>
      </c>
      <c r="E549" s="81" t="s">
        <v>1483</v>
      </c>
      <c r="F549" s="80" t="s">
        <v>735</v>
      </c>
      <c r="G549" s="82">
        <v>0</v>
      </c>
      <c r="H549" s="82">
        <v>9000</v>
      </c>
      <c r="I549" s="82">
        <f t="shared" si="27"/>
        <v>9000</v>
      </c>
      <c r="J549" s="89"/>
    </row>
    <row r="550" spans="2:10" ht="24">
      <c r="B550" s="92" t="s">
        <v>768</v>
      </c>
      <c r="C550" s="80" t="s">
        <v>650</v>
      </c>
      <c r="D550" s="81" t="s">
        <v>641</v>
      </c>
      <c r="E550" s="81" t="s">
        <v>1483</v>
      </c>
      <c r="F550" s="80" t="s">
        <v>970</v>
      </c>
      <c r="G550" s="82">
        <v>9900</v>
      </c>
      <c r="H550" s="82">
        <v>0</v>
      </c>
      <c r="I550" s="82">
        <f t="shared" si="27"/>
        <v>9900</v>
      </c>
      <c r="J550" s="89"/>
    </row>
    <row r="551" spans="2:10" ht="12.75" hidden="1">
      <c r="B551" s="92" t="s">
        <v>1524</v>
      </c>
      <c r="C551" s="80" t="s">
        <v>650</v>
      </c>
      <c r="D551" s="81" t="s">
        <v>641</v>
      </c>
      <c r="E551" s="81" t="s">
        <v>1555</v>
      </c>
      <c r="F551" s="80"/>
      <c r="G551" s="82">
        <f>G552</f>
        <v>0</v>
      </c>
      <c r="H551" s="82">
        <f>H552</f>
        <v>0</v>
      </c>
      <c r="I551" s="82">
        <f t="shared" si="27"/>
        <v>0</v>
      </c>
      <c r="J551" s="89"/>
    </row>
    <row r="552" spans="2:10" ht="24" hidden="1">
      <c r="B552" s="92" t="s">
        <v>768</v>
      </c>
      <c r="C552" s="80" t="s">
        <v>650</v>
      </c>
      <c r="D552" s="81" t="s">
        <v>641</v>
      </c>
      <c r="E552" s="81" t="s">
        <v>1555</v>
      </c>
      <c r="F552" s="80" t="s">
        <v>974</v>
      </c>
      <c r="G552" s="82">
        <v>0</v>
      </c>
      <c r="H552" s="82">
        <v>0</v>
      </c>
      <c r="I552" s="82">
        <f t="shared" si="27"/>
        <v>0</v>
      </c>
      <c r="J552" s="89"/>
    </row>
    <row r="553" spans="2:10" ht="24">
      <c r="B553" s="92" t="s">
        <v>1275</v>
      </c>
      <c r="C553" s="80" t="s">
        <v>650</v>
      </c>
      <c r="D553" s="81" t="s">
        <v>641</v>
      </c>
      <c r="E553" s="81" t="s">
        <v>1194</v>
      </c>
      <c r="F553" s="80"/>
      <c r="G553" s="82">
        <f>G554</f>
        <v>4622050</v>
      </c>
      <c r="H553" s="82">
        <f>H554</f>
        <v>117672.98000000001</v>
      </c>
      <c r="I553" s="82">
        <f t="shared" si="27"/>
        <v>4739722.98</v>
      </c>
      <c r="J553" s="89"/>
    </row>
    <row r="554" spans="2:10" ht="24">
      <c r="B554" s="92" t="s">
        <v>1276</v>
      </c>
      <c r="C554" s="80" t="s">
        <v>650</v>
      </c>
      <c r="D554" s="81" t="s">
        <v>641</v>
      </c>
      <c r="E554" s="81" t="s">
        <v>1333</v>
      </c>
      <c r="F554" s="80"/>
      <c r="G554" s="82">
        <f>G555+G556+G557</f>
        <v>4622050</v>
      </c>
      <c r="H554" s="82">
        <f>H555+H556+H557</f>
        <v>117672.98000000001</v>
      </c>
      <c r="I554" s="82">
        <f t="shared" si="27"/>
        <v>4739722.98</v>
      </c>
      <c r="J554" s="89"/>
    </row>
    <row r="555" spans="2:10" ht="60">
      <c r="B555" s="92" t="s">
        <v>767</v>
      </c>
      <c r="C555" s="80" t="s">
        <v>650</v>
      </c>
      <c r="D555" s="81" t="s">
        <v>641</v>
      </c>
      <c r="E555" s="81" t="s">
        <v>1333</v>
      </c>
      <c r="F555" s="80" t="s">
        <v>735</v>
      </c>
      <c r="G555" s="82">
        <v>3877250</v>
      </c>
      <c r="H555" s="82">
        <v>0</v>
      </c>
      <c r="I555" s="82">
        <f t="shared" si="27"/>
        <v>3877250</v>
      </c>
      <c r="J555" s="89"/>
    </row>
    <row r="556" spans="2:10" ht="24">
      <c r="B556" s="92" t="s">
        <v>768</v>
      </c>
      <c r="C556" s="80" t="s">
        <v>650</v>
      </c>
      <c r="D556" s="81" t="s">
        <v>641</v>
      </c>
      <c r="E556" s="81" t="s">
        <v>1333</v>
      </c>
      <c r="F556" s="80" t="s">
        <v>974</v>
      </c>
      <c r="G556" s="82">
        <v>716650</v>
      </c>
      <c r="H556" s="82">
        <f>82092.85+35580.13</f>
        <v>117672.98000000001</v>
      </c>
      <c r="I556" s="82">
        <f t="shared" si="27"/>
        <v>834322.98</v>
      </c>
      <c r="J556" s="89"/>
    </row>
    <row r="557" spans="2:10" ht="24">
      <c r="B557" s="92" t="s">
        <v>768</v>
      </c>
      <c r="C557" s="80" t="s">
        <v>650</v>
      </c>
      <c r="D557" s="81" t="s">
        <v>641</v>
      </c>
      <c r="E557" s="81" t="s">
        <v>1333</v>
      </c>
      <c r="F557" s="80" t="s">
        <v>970</v>
      </c>
      <c r="G557" s="82">
        <v>28150</v>
      </c>
      <c r="H557" s="82">
        <v>0</v>
      </c>
      <c r="I557" s="82">
        <f t="shared" si="27"/>
        <v>28150</v>
      </c>
      <c r="J557" s="89"/>
    </row>
    <row r="558" spans="2:10" ht="36">
      <c r="B558" s="92" t="s">
        <v>1481</v>
      </c>
      <c r="C558" s="80" t="s">
        <v>650</v>
      </c>
      <c r="D558" s="81" t="s">
        <v>641</v>
      </c>
      <c r="E558" s="81" t="s">
        <v>1415</v>
      </c>
      <c r="F558" s="80"/>
      <c r="G558" s="82">
        <f aca="true" t="shared" si="28" ref="G558:H560">G559</f>
        <v>0</v>
      </c>
      <c r="H558" s="82">
        <f t="shared" si="28"/>
        <v>2000</v>
      </c>
      <c r="I558" s="82">
        <f t="shared" si="27"/>
        <v>2000</v>
      </c>
      <c r="J558" s="89"/>
    </row>
    <row r="559" spans="2:10" ht="12.75">
      <c r="B559" s="92" t="s">
        <v>1482</v>
      </c>
      <c r="C559" s="80" t="s">
        <v>650</v>
      </c>
      <c r="D559" s="81" t="s">
        <v>641</v>
      </c>
      <c r="E559" s="81" t="s">
        <v>1414</v>
      </c>
      <c r="F559" s="80"/>
      <c r="G559" s="82">
        <f t="shared" si="28"/>
        <v>0</v>
      </c>
      <c r="H559" s="82">
        <f t="shared" si="28"/>
        <v>2000</v>
      </c>
      <c r="I559" s="82">
        <f t="shared" si="27"/>
        <v>2000</v>
      </c>
      <c r="J559" s="89"/>
    </row>
    <row r="560" spans="2:10" ht="24">
      <c r="B560" s="92" t="s">
        <v>1419</v>
      </c>
      <c r="C560" s="80" t="s">
        <v>650</v>
      </c>
      <c r="D560" s="81" t="s">
        <v>641</v>
      </c>
      <c r="E560" s="81" t="s">
        <v>1416</v>
      </c>
      <c r="F560" s="80"/>
      <c r="G560" s="82">
        <f t="shared" si="28"/>
        <v>0</v>
      </c>
      <c r="H560" s="82">
        <f t="shared" si="28"/>
        <v>2000</v>
      </c>
      <c r="I560" s="82">
        <f t="shared" si="27"/>
        <v>2000</v>
      </c>
      <c r="J560" s="89"/>
    </row>
    <row r="561" spans="2:10" ht="24">
      <c r="B561" s="92" t="s">
        <v>768</v>
      </c>
      <c r="C561" s="80" t="s">
        <v>650</v>
      </c>
      <c r="D561" s="81" t="s">
        <v>641</v>
      </c>
      <c r="E561" s="81" t="s">
        <v>1416</v>
      </c>
      <c r="F561" s="80" t="s">
        <v>974</v>
      </c>
      <c r="G561" s="82">
        <v>0</v>
      </c>
      <c r="H561" s="82">
        <v>2000</v>
      </c>
      <c r="I561" s="82">
        <f t="shared" si="27"/>
        <v>2000</v>
      </c>
      <c r="J561" s="89"/>
    </row>
    <row r="562" spans="2:10" ht="12.75">
      <c r="B562" s="92" t="s">
        <v>961</v>
      </c>
      <c r="C562" s="80" t="s">
        <v>628</v>
      </c>
      <c r="D562" s="81"/>
      <c r="E562" s="81"/>
      <c r="F562" s="80"/>
      <c r="G562" s="82">
        <f>G563+G569+G588</f>
        <v>11196315.629999999</v>
      </c>
      <c r="H562" s="82">
        <f>H563+H569+H588</f>
        <v>130036.07</v>
      </c>
      <c r="I562" s="82">
        <f t="shared" si="27"/>
        <v>11326351.7</v>
      </c>
      <c r="J562" s="89"/>
    </row>
    <row r="563" spans="2:10" ht="12.75">
      <c r="B563" s="92" t="s">
        <v>11</v>
      </c>
      <c r="C563" s="80" t="s">
        <v>628</v>
      </c>
      <c r="D563" s="81" t="s">
        <v>638</v>
      </c>
      <c r="E563" s="81"/>
      <c r="F563" s="80"/>
      <c r="G563" s="82">
        <f>G564</f>
        <v>1114152</v>
      </c>
      <c r="H563" s="82">
        <f>H564</f>
        <v>0</v>
      </c>
      <c r="I563" s="82">
        <f t="shared" si="27"/>
        <v>1114152</v>
      </c>
      <c r="J563" s="89"/>
    </row>
    <row r="564" spans="2:10" ht="36">
      <c r="B564" s="92" t="s">
        <v>1238</v>
      </c>
      <c r="C564" s="80" t="s">
        <v>628</v>
      </c>
      <c r="D564" s="81" t="s">
        <v>638</v>
      </c>
      <c r="E564" s="81" t="s">
        <v>1170</v>
      </c>
      <c r="F564" s="80"/>
      <c r="G564" s="82">
        <f aca="true" t="shared" si="29" ref="G564:H567">G565</f>
        <v>1114152</v>
      </c>
      <c r="H564" s="82">
        <f t="shared" si="29"/>
        <v>0</v>
      </c>
      <c r="I564" s="82">
        <f t="shared" si="27"/>
        <v>1114152</v>
      </c>
      <c r="J564" s="89"/>
    </row>
    <row r="565" spans="2:10" ht="24">
      <c r="B565" s="92" t="s">
        <v>1260</v>
      </c>
      <c r="C565" s="80" t="s">
        <v>628</v>
      </c>
      <c r="D565" s="81" t="s">
        <v>638</v>
      </c>
      <c r="E565" s="81" t="s">
        <v>1171</v>
      </c>
      <c r="F565" s="80"/>
      <c r="G565" s="82">
        <f t="shared" si="29"/>
        <v>1114152</v>
      </c>
      <c r="H565" s="82">
        <f t="shared" si="29"/>
        <v>0</v>
      </c>
      <c r="I565" s="82">
        <f t="shared" si="27"/>
        <v>1114152</v>
      </c>
      <c r="J565" s="89"/>
    </row>
    <row r="566" spans="2:10" ht="36">
      <c r="B566" s="92" t="s">
        <v>1261</v>
      </c>
      <c r="C566" s="80" t="s">
        <v>628</v>
      </c>
      <c r="D566" s="81" t="s">
        <v>638</v>
      </c>
      <c r="E566" s="81" t="s">
        <v>1172</v>
      </c>
      <c r="F566" s="80"/>
      <c r="G566" s="82">
        <f t="shared" si="29"/>
        <v>1114152</v>
      </c>
      <c r="H566" s="82">
        <f t="shared" si="29"/>
        <v>0</v>
      </c>
      <c r="I566" s="82">
        <f t="shared" si="27"/>
        <v>1114152</v>
      </c>
      <c r="J566" s="89"/>
    </row>
    <row r="567" spans="2:10" ht="12.75">
      <c r="B567" s="92" t="s">
        <v>1262</v>
      </c>
      <c r="C567" s="80" t="s">
        <v>628</v>
      </c>
      <c r="D567" s="81" t="s">
        <v>638</v>
      </c>
      <c r="E567" s="81" t="s">
        <v>1173</v>
      </c>
      <c r="F567" s="80"/>
      <c r="G567" s="82">
        <f t="shared" si="29"/>
        <v>1114152</v>
      </c>
      <c r="H567" s="82">
        <f t="shared" si="29"/>
        <v>0</v>
      </c>
      <c r="I567" s="82">
        <f t="shared" si="27"/>
        <v>1114152</v>
      </c>
      <c r="J567" s="89"/>
    </row>
    <row r="568" spans="2:10" ht="12.75">
      <c r="B568" s="92" t="s">
        <v>773</v>
      </c>
      <c r="C568" s="80" t="s">
        <v>628</v>
      </c>
      <c r="D568" s="81" t="s">
        <v>638</v>
      </c>
      <c r="E568" s="81" t="s">
        <v>1173</v>
      </c>
      <c r="F568" s="80" t="s">
        <v>1002</v>
      </c>
      <c r="G568" s="82">
        <v>1114152</v>
      </c>
      <c r="H568" s="82">
        <v>0</v>
      </c>
      <c r="I568" s="82">
        <f t="shared" si="27"/>
        <v>1114152</v>
      </c>
      <c r="J568" s="89"/>
    </row>
    <row r="569" spans="2:10" ht="12.75">
      <c r="B569" s="92" t="s">
        <v>490</v>
      </c>
      <c r="C569" s="80" t="s">
        <v>628</v>
      </c>
      <c r="D569" s="81" t="s">
        <v>640</v>
      </c>
      <c r="E569" s="81"/>
      <c r="F569" s="80"/>
      <c r="G569" s="82">
        <f>G570+G583</f>
        <v>6337763.63</v>
      </c>
      <c r="H569" s="82">
        <f>H570+H583</f>
        <v>130036.07</v>
      </c>
      <c r="I569" s="82">
        <f t="shared" si="27"/>
        <v>6467799.7</v>
      </c>
      <c r="J569" s="89"/>
    </row>
    <row r="570" spans="2:10" ht="48">
      <c r="B570" s="92" t="s">
        <v>1249</v>
      </c>
      <c r="C570" s="80" t="s">
        <v>628</v>
      </c>
      <c r="D570" s="81" t="s">
        <v>640</v>
      </c>
      <c r="E570" s="81" t="s">
        <v>1175</v>
      </c>
      <c r="F570" s="80"/>
      <c r="G570" s="82">
        <f>G571</f>
        <v>6337763.63</v>
      </c>
      <c r="H570" s="82">
        <f>H571</f>
        <v>36.07</v>
      </c>
      <c r="I570" s="82">
        <f t="shared" si="27"/>
        <v>6337799.7</v>
      </c>
      <c r="J570" s="89"/>
    </row>
    <row r="571" spans="2:10" ht="24">
      <c r="B571" s="92" t="s">
        <v>1263</v>
      </c>
      <c r="C571" s="80" t="s">
        <v>628</v>
      </c>
      <c r="D571" s="81" t="s">
        <v>640</v>
      </c>
      <c r="E571" s="81" t="s">
        <v>1177</v>
      </c>
      <c r="F571" s="80"/>
      <c r="G571" s="82">
        <f>G572</f>
        <v>6337763.63</v>
      </c>
      <c r="H571" s="82">
        <f>H572</f>
        <v>36.07</v>
      </c>
      <c r="I571" s="82">
        <f t="shared" si="27"/>
        <v>6337799.7</v>
      </c>
      <c r="J571" s="89"/>
    </row>
    <row r="572" spans="2:10" ht="24">
      <c r="B572" s="92" t="s">
        <v>929</v>
      </c>
      <c r="C572" s="80" t="s">
        <v>628</v>
      </c>
      <c r="D572" s="81" t="s">
        <v>640</v>
      </c>
      <c r="E572" s="81" t="s">
        <v>1178</v>
      </c>
      <c r="F572" s="80"/>
      <c r="G572" s="82">
        <f>G573+G575+G581+G577+G579</f>
        <v>6337763.63</v>
      </c>
      <c r="H572" s="82">
        <f>H573+H575+H581+H577+H579</f>
        <v>36.07</v>
      </c>
      <c r="I572" s="82">
        <f t="shared" si="27"/>
        <v>6337799.7</v>
      </c>
      <c r="J572" s="89"/>
    </row>
    <row r="573" spans="2:10" ht="48" hidden="1">
      <c r="B573" s="92" t="s">
        <v>1264</v>
      </c>
      <c r="C573" s="80" t="s">
        <v>628</v>
      </c>
      <c r="D573" s="81" t="s">
        <v>640</v>
      </c>
      <c r="E573" s="81" t="s">
        <v>1179</v>
      </c>
      <c r="F573" s="80"/>
      <c r="G573" s="82">
        <f>G574</f>
        <v>0</v>
      </c>
      <c r="H573" s="82">
        <f>H574</f>
        <v>0</v>
      </c>
      <c r="I573" s="82">
        <f t="shared" si="27"/>
        <v>0</v>
      </c>
      <c r="J573" s="89"/>
    </row>
    <row r="574" spans="2:10" ht="12.75" hidden="1">
      <c r="B574" s="92" t="s">
        <v>773</v>
      </c>
      <c r="C574" s="80" t="s">
        <v>628</v>
      </c>
      <c r="D574" s="81" t="s">
        <v>640</v>
      </c>
      <c r="E574" s="81" t="s">
        <v>1179</v>
      </c>
      <c r="F574" s="80" t="s">
        <v>1002</v>
      </c>
      <c r="G574" s="82">
        <v>0</v>
      </c>
      <c r="H574" s="82">
        <v>0</v>
      </c>
      <c r="I574" s="82">
        <f t="shared" si="27"/>
        <v>0</v>
      </c>
      <c r="J574" s="89"/>
    </row>
    <row r="575" spans="2:10" ht="60" hidden="1">
      <c r="B575" s="92" t="s">
        <v>1150</v>
      </c>
      <c r="C575" s="80" t="s">
        <v>628</v>
      </c>
      <c r="D575" s="81" t="s">
        <v>640</v>
      </c>
      <c r="E575" s="81" t="s">
        <v>1180</v>
      </c>
      <c r="F575" s="80"/>
      <c r="G575" s="82">
        <f>G576</f>
        <v>0</v>
      </c>
      <c r="H575" s="82">
        <f>H576</f>
        <v>0</v>
      </c>
      <c r="I575" s="82">
        <f t="shared" si="27"/>
        <v>0</v>
      </c>
      <c r="J575" s="89"/>
    </row>
    <row r="576" spans="2:10" ht="12.75" hidden="1">
      <c r="B576" s="92" t="s">
        <v>773</v>
      </c>
      <c r="C576" s="80" t="s">
        <v>628</v>
      </c>
      <c r="D576" s="81" t="s">
        <v>640</v>
      </c>
      <c r="E576" s="81" t="s">
        <v>1180</v>
      </c>
      <c r="F576" s="80" t="s">
        <v>1002</v>
      </c>
      <c r="G576" s="82">
        <v>0</v>
      </c>
      <c r="H576" s="82">
        <v>0</v>
      </c>
      <c r="I576" s="82">
        <f t="shared" si="27"/>
        <v>0</v>
      </c>
      <c r="J576" s="89"/>
    </row>
    <row r="577" spans="2:10" ht="24">
      <c r="B577" s="92" t="s">
        <v>1400</v>
      </c>
      <c r="C577" s="80" t="s">
        <v>628</v>
      </c>
      <c r="D577" s="81" t="s">
        <v>640</v>
      </c>
      <c r="E577" s="81" t="s">
        <v>1321</v>
      </c>
      <c r="F577" s="80"/>
      <c r="G577" s="82">
        <f>G578</f>
        <v>3921400</v>
      </c>
      <c r="H577" s="82">
        <f>H578</f>
        <v>20.94</v>
      </c>
      <c r="I577" s="82">
        <f t="shared" si="27"/>
        <v>3921420.94</v>
      </c>
      <c r="J577" s="89"/>
    </row>
    <row r="578" spans="2:10" ht="12.75">
      <c r="B578" s="92" t="s">
        <v>773</v>
      </c>
      <c r="C578" s="80" t="s">
        <v>628</v>
      </c>
      <c r="D578" s="81" t="s">
        <v>640</v>
      </c>
      <c r="E578" s="81" t="s">
        <v>1321</v>
      </c>
      <c r="F578" s="80" t="s">
        <v>1002</v>
      </c>
      <c r="G578" s="82">
        <v>3921400</v>
      </c>
      <c r="H578" s="82">
        <v>20.94</v>
      </c>
      <c r="I578" s="82">
        <f t="shared" si="27"/>
        <v>3921420.94</v>
      </c>
      <c r="J578" s="89"/>
    </row>
    <row r="579" spans="2:10" ht="24">
      <c r="B579" s="92" t="s">
        <v>1028</v>
      </c>
      <c r="C579" s="80" t="s">
        <v>628</v>
      </c>
      <c r="D579" s="81" t="s">
        <v>640</v>
      </c>
      <c r="E579" s="81" t="s">
        <v>1589</v>
      </c>
      <c r="F579" s="80"/>
      <c r="G579" s="82">
        <f>G580</f>
        <v>2416363.63</v>
      </c>
      <c r="H579" s="82">
        <f>H580</f>
        <v>15.13</v>
      </c>
      <c r="I579" s="82">
        <f t="shared" si="27"/>
        <v>2416378.76</v>
      </c>
      <c r="J579" s="89"/>
    </row>
    <row r="580" spans="2:10" ht="12.75">
      <c r="B580" s="92" t="s">
        <v>773</v>
      </c>
      <c r="C580" s="80" t="s">
        <v>628</v>
      </c>
      <c r="D580" s="81" t="s">
        <v>640</v>
      </c>
      <c r="E580" s="81" t="s">
        <v>1589</v>
      </c>
      <c r="F580" s="80" t="s">
        <v>1002</v>
      </c>
      <c r="G580" s="82">
        <v>2416363.63</v>
      </c>
      <c r="H580" s="82">
        <v>15.13</v>
      </c>
      <c r="I580" s="82">
        <f t="shared" si="27"/>
        <v>2416378.76</v>
      </c>
      <c r="J580" s="89"/>
    </row>
    <row r="581" spans="2:10" ht="24" hidden="1">
      <c r="B581" s="92" t="s">
        <v>1028</v>
      </c>
      <c r="C581" s="80" t="s">
        <v>628</v>
      </c>
      <c r="D581" s="81" t="s">
        <v>640</v>
      </c>
      <c r="E581" s="81" t="s">
        <v>1181</v>
      </c>
      <c r="F581" s="80"/>
      <c r="G581" s="82">
        <f>G582</f>
        <v>0</v>
      </c>
      <c r="H581" s="82">
        <f>H582</f>
        <v>0</v>
      </c>
      <c r="I581" s="82">
        <f t="shared" si="27"/>
        <v>0</v>
      </c>
      <c r="J581" s="89"/>
    </row>
    <row r="582" spans="2:10" ht="12.75" hidden="1">
      <c r="B582" s="92" t="s">
        <v>773</v>
      </c>
      <c r="C582" s="80" t="s">
        <v>628</v>
      </c>
      <c r="D582" s="81" t="s">
        <v>640</v>
      </c>
      <c r="E582" s="81" t="s">
        <v>1181</v>
      </c>
      <c r="F582" s="80" t="s">
        <v>1002</v>
      </c>
      <c r="G582" s="82">
        <v>0</v>
      </c>
      <c r="H582" s="82">
        <v>0</v>
      </c>
      <c r="I582" s="82">
        <f t="shared" si="27"/>
        <v>0</v>
      </c>
      <c r="J582" s="89"/>
    </row>
    <row r="583" spans="2:10" ht="48">
      <c r="B583" s="92" t="s">
        <v>1440</v>
      </c>
      <c r="C583" s="80" t="s">
        <v>628</v>
      </c>
      <c r="D583" s="81" t="s">
        <v>640</v>
      </c>
      <c r="E583" s="81" t="s">
        <v>1313</v>
      </c>
      <c r="F583" s="80"/>
      <c r="G583" s="82">
        <f aca="true" t="shared" si="30" ref="G583:H586">G584</f>
        <v>0</v>
      </c>
      <c r="H583" s="82">
        <f t="shared" si="30"/>
        <v>130000</v>
      </c>
      <c r="I583" s="82">
        <f t="shared" si="27"/>
        <v>130000</v>
      </c>
      <c r="J583" s="89"/>
    </row>
    <row r="584" spans="2:10" ht="24">
      <c r="B584" s="92" t="s">
        <v>1441</v>
      </c>
      <c r="C584" s="80" t="s">
        <v>628</v>
      </c>
      <c r="D584" s="81" t="s">
        <v>640</v>
      </c>
      <c r="E584" s="81" t="s">
        <v>1312</v>
      </c>
      <c r="F584" s="80"/>
      <c r="G584" s="82">
        <f t="shared" si="30"/>
        <v>0</v>
      </c>
      <c r="H584" s="82">
        <f t="shared" si="30"/>
        <v>130000</v>
      </c>
      <c r="I584" s="82">
        <f t="shared" si="27"/>
        <v>130000</v>
      </c>
      <c r="J584" s="89"/>
    </row>
    <row r="585" spans="2:10" ht="24">
      <c r="B585" s="92" t="s">
        <v>1392</v>
      </c>
      <c r="C585" s="80" t="s">
        <v>628</v>
      </c>
      <c r="D585" s="81" t="s">
        <v>640</v>
      </c>
      <c r="E585" s="81" t="s">
        <v>1311</v>
      </c>
      <c r="F585" s="80"/>
      <c r="G585" s="82">
        <f t="shared" si="30"/>
        <v>0</v>
      </c>
      <c r="H585" s="82">
        <f t="shared" si="30"/>
        <v>130000</v>
      </c>
      <c r="I585" s="82">
        <f t="shared" si="27"/>
        <v>130000</v>
      </c>
      <c r="J585" s="89"/>
    </row>
    <row r="586" spans="2:10" ht="24">
      <c r="B586" s="92" t="s">
        <v>1549</v>
      </c>
      <c r="C586" s="80" t="s">
        <v>628</v>
      </c>
      <c r="D586" s="81" t="s">
        <v>640</v>
      </c>
      <c r="E586" s="81" t="s">
        <v>1548</v>
      </c>
      <c r="F586" s="80"/>
      <c r="G586" s="82">
        <f t="shared" si="30"/>
        <v>0</v>
      </c>
      <c r="H586" s="82">
        <f t="shared" si="30"/>
        <v>130000</v>
      </c>
      <c r="I586" s="82">
        <f t="shared" si="27"/>
        <v>130000</v>
      </c>
      <c r="J586" s="89"/>
    </row>
    <row r="587" spans="2:10" ht="12.75">
      <c r="B587" s="92" t="s">
        <v>773</v>
      </c>
      <c r="C587" s="80" t="s">
        <v>628</v>
      </c>
      <c r="D587" s="81" t="s">
        <v>640</v>
      </c>
      <c r="E587" s="81" t="s">
        <v>1548</v>
      </c>
      <c r="F587" s="80" t="s">
        <v>1002</v>
      </c>
      <c r="G587" s="82">
        <v>0</v>
      </c>
      <c r="H587" s="82">
        <v>130000</v>
      </c>
      <c r="I587" s="82">
        <f t="shared" si="27"/>
        <v>130000</v>
      </c>
      <c r="J587" s="89"/>
    </row>
    <row r="588" spans="2:10" ht="12.75">
      <c r="B588" s="92" t="s">
        <v>556</v>
      </c>
      <c r="C588" s="80" t="s">
        <v>628</v>
      </c>
      <c r="D588" s="81" t="s">
        <v>641</v>
      </c>
      <c r="E588" s="81"/>
      <c r="F588" s="80"/>
      <c r="G588" s="82">
        <f>G589</f>
        <v>3744400</v>
      </c>
      <c r="H588" s="82">
        <f>H589</f>
        <v>0</v>
      </c>
      <c r="I588" s="82">
        <f t="shared" si="27"/>
        <v>3744400</v>
      </c>
      <c r="J588" s="89"/>
    </row>
    <row r="589" spans="2:10" ht="24">
      <c r="B589" s="92" t="s">
        <v>1256</v>
      </c>
      <c r="C589" s="80" t="s">
        <v>628</v>
      </c>
      <c r="D589" s="81" t="s">
        <v>641</v>
      </c>
      <c r="E589" s="81" t="s">
        <v>1174</v>
      </c>
      <c r="F589" s="80"/>
      <c r="G589" s="82">
        <f aca="true" t="shared" si="31" ref="G589:H592">G590</f>
        <v>3744400</v>
      </c>
      <c r="H589" s="82">
        <f t="shared" si="31"/>
        <v>0</v>
      </c>
      <c r="I589" s="82">
        <f t="shared" si="27"/>
        <v>3744400</v>
      </c>
      <c r="J589" s="89"/>
    </row>
    <row r="590" spans="2:10" ht="12.75">
      <c r="B590" s="92" t="s">
        <v>1277</v>
      </c>
      <c r="C590" s="80" t="s">
        <v>628</v>
      </c>
      <c r="D590" s="81" t="s">
        <v>641</v>
      </c>
      <c r="E590" s="81" t="s">
        <v>1195</v>
      </c>
      <c r="F590" s="80"/>
      <c r="G590" s="82">
        <f t="shared" si="31"/>
        <v>3744400</v>
      </c>
      <c r="H590" s="82">
        <f t="shared" si="31"/>
        <v>0</v>
      </c>
      <c r="I590" s="82">
        <f t="shared" si="27"/>
        <v>3744400</v>
      </c>
      <c r="J590" s="89"/>
    </row>
    <row r="591" spans="2:10" ht="24">
      <c r="B591" s="92" t="s">
        <v>1278</v>
      </c>
      <c r="C591" s="80" t="s">
        <v>628</v>
      </c>
      <c r="D591" s="81" t="s">
        <v>641</v>
      </c>
      <c r="E591" s="81" t="s">
        <v>1196</v>
      </c>
      <c r="F591" s="80"/>
      <c r="G591" s="82">
        <f t="shared" si="31"/>
        <v>3744400</v>
      </c>
      <c r="H591" s="82">
        <f t="shared" si="31"/>
        <v>0</v>
      </c>
      <c r="I591" s="82">
        <f t="shared" si="27"/>
        <v>3744400</v>
      </c>
      <c r="J591" s="89"/>
    </row>
    <row r="592" spans="2:10" ht="72">
      <c r="B592" s="92" t="s">
        <v>1145</v>
      </c>
      <c r="C592" s="80" t="s">
        <v>628</v>
      </c>
      <c r="D592" s="81" t="s">
        <v>641</v>
      </c>
      <c r="E592" s="81" t="s">
        <v>1217</v>
      </c>
      <c r="F592" s="80"/>
      <c r="G592" s="82">
        <f t="shared" si="31"/>
        <v>3744400</v>
      </c>
      <c r="H592" s="82">
        <f t="shared" si="31"/>
        <v>0</v>
      </c>
      <c r="I592" s="82">
        <f t="shared" si="27"/>
        <v>3744400</v>
      </c>
      <c r="J592" s="89"/>
    </row>
    <row r="593" spans="2:10" ht="12.75">
      <c r="B593" s="92" t="s">
        <v>773</v>
      </c>
      <c r="C593" s="80" t="s">
        <v>628</v>
      </c>
      <c r="D593" s="81" t="s">
        <v>641</v>
      </c>
      <c r="E593" s="81" t="s">
        <v>1217</v>
      </c>
      <c r="F593" s="80" t="s">
        <v>1002</v>
      </c>
      <c r="G593" s="82">
        <v>3744400</v>
      </c>
      <c r="H593" s="82">
        <v>0</v>
      </c>
      <c r="I593" s="82">
        <f t="shared" si="27"/>
        <v>3744400</v>
      </c>
      <c r="J593" s="89"/>
    </row>
    <row r="594" spans="2:10" ht="12.75">
      <c r="B594" s="92" t="s">
        <v>268</v>
      </c>
      <c r="C594" s="80" t="s">
        <v>643</v>
      </c>
      <c r="D594" s="81"/>
      <c r="E594" s="81"/>
      <c r="F594" s="80"/>
      <c r="G594" s="82">
        <f aca="true" t="shared" si="32" ref="G594:H597">G595</f>
        <v>2000000</v>
      </c>
      <c r="H594" s="82">
        <f t="shared" si="32"/>
        <v>105000</v>
      </c>
      <c r="I594" s="82">
        <f t="shared" si="27"/>
        <v>2105000</v>
      </c>
      <c r="J594" s="89"/>
    </row>
    <row r="595" spans="2:10" ht="12.75">
      <c r="B595" s="92" t="s">
        <v>626</v>
      </c>
      <c r="C595" s="80" t="s">
        <v>643</v>
      </c>
      <c r="D595" s="80" t="s">
        <v>639</v>
      </c>
      <c r="E595" s="81"/>
      <c r="F595" s="80"/>
      <c r="G595" s="82">
        <f t="shared" si="32"/>
        <v>2000000</v>
      </c>
      <c r="H595" s="82">
        <f t="shared" si="32"/>
        <v>105000</v>
      </c>
      <c r="I595" s="82">
        <f t="shared" si="27"/>
        <v>2105000</v>
      </c>
      <c r="J595" s="89"/>
    </row>
    <row r="596" spans="2:10" ht="36">
      <c r="B596" s="92" t="s">
        <v>1286</v>
      </c>
      <c r="C596" s="80" t="s">
        <v>643</v>
      </c>
      <c r="D596" s="80" t="s">
        <v>639</v>
      </c>
      <c r="E596" s="80" t="s">
        <v>1231</v>
      </c>
      <c r="F596" s="80"/>
      <c r="G596" s="82">
        <f t="shared" si="32"/>
        <v>2000000</v>
      </c>
      <c r="H596" s="82">
        <f t="shared" si="32"/>
        <v>105000</v>
      </c>
      <c r="I596" s="82">
        <f t="shared" si="27"/>
        <v>2105000</v>
      </c>
      <c r="J596" s="89"/>
    </row>
    <row r="597" spans="2:10" ht="24">
      <c r="B597" s="92" t="s">
        <v>1369</v>
      </c>
      <c r="C597" s="80" t="s">
        <v>643</v>
      </c>
      <c r="D597" s="80" t="s">
        <v>639</v>
      </c>
      <c r="E597" s="80" t="s">
        <v>1322</v>
      </c>
      <c r="F597" s="80"/>
      <c r="G597" s="82">
        <f t="shared" si="32"/>
        <v>2000000</v>
      </c>
      <c r="H597" s="82">
        <f t="shared" si="32"/>
        <v>105000</v>
      </c>
      <c r="I597" s="82">
        <f t="shared" si="27"/>
        <v>2105000</v>
      </c>
      <c r="J597" s="89"/>
    </row>
    <row r="598" spans="2:10" ht="24">
      <c r="B598" s="92" t="s">
        <v>1376</v>
      </c>
      <c r="C598" s="80" t="s">
        <v>643</v>
      </c>
      <c r="D598" s="80" t="s">
        <v>639</v>
      </c>
      <c r="E598" s="80" t="s">
        <v>1323</v>
      </c>
      <c r="F598" s="80"/>
      <c r="G598" s="82">
        <f>G599+G600+G601</f>
        <v>2000000</v>
      </c>
      <c r="H598" s="82">
        <f>H599+H600+H601</f>
        <v>105000</v>
      </c>
      <c r="I598" s="82">
        <f t="shared" si="27"/>
        <v>2105000</v>
      </c>
      <c r="J598" s="89"/>
    </row>
    <row r="599" spans="2:10" ht="60">
      <c r="B599" s="92" t="s">
        <v>767</v>
      </c>
      <c r="C599" s="80" t="s">
        <v>643</v>
      </c>
      <c r="D599" s="80" t="s">
        <v>639</v>
      </c>
      <c r="E599" s="80" t="s">
        <v>1323</v>
      </c>
      <c r="F599" s="80" t="s">
        <v>735</v>
      </c>
      <c r="G599" s="82">
        <v>580000</v>
      </c>
      <c r="H599" s="82">
        <v>0</v>
      </c>
      <c r="I599" s="82">
        <f t="shared" si="27"/>
        <v>580000</v>
      </c>
      <c r="J599" s="89"/>
    </row>
    <row r="600" spans="2:10" ht="24">
      <c r="B600" s="92" t="s">
        <v>768</v>
      </c>
      <c r="C600" s="80" t="s">
        <v>643</v>
      </c>
      <c r="D600" s="80" t="s">
        <v>639</v>
      </c>
      <c r="E600" s="80" t="s">
        <v>1323</v>
      </c>
      <c r="F600" s="80" t="s">
        <v>974</v>
      </c>
      <c r="G600" s="82">
        <v>1020000</v>
      </c>
      <c r="H600" s="82">
        <v>0</v>
      </c>
      <c r="I600" s="82">
        <f t="shared" si="27"/>
        <v>1020000</v>
      </c>
      <c r="J600" s="89"/>
    </row>
    <row r="601" spans="2:10" ht="12.75">
      <c r="B601" s="92" t="s">
        <v>773</v>
      </c>
      <c r="C601" s="80" t="s">
        <v>643</v>
      </c>
      <c r="D601" s="80" t="s">
        <v>639</v>
      </c>
      <c r="E601" s="80" t="s">
        <v>1323</v>
      </c>
      <c r="F601" s="80" t="s">
        <v>1002</v>
      </c>
      <c r="G601" s="82">
        <v>400000</v>
      </c>
      <c r="H601" s="82">
        <v>105000</v>
      </c>
      <c r="I601" s="82">
        <f t="shared" si="27"/>
        <v>505000</v>
      </c>
      <c r="J601" s="89"/>
    </row>
    <row r="602" spans="2:10" ht="12.75">
      <c r="B602" s="92" t="s">
        <v>962</v>
      </c>
      <c r="C602" s="80" t="s">
        <v>648</v>
      </c>
      <c r="D602" s="81"/>
      <c r="E602" s="80"/>
      <c r="F602" s="80"/>
      <c r="G602" s="82">
        <f>G603+G608</f>
        <v>2300000</v>
      </c>
      <c r="H602" s="82">
        <f>H603+H608</f>
        <v>0</v>
      </c>
      <c r="I602" s="82">
        <f t="shared" si="27"/>
        <v>2300000</v>
      </c>
      <c r="J602" s="89"/>
    </row>
    <row r="603" spans="2:10" s="126" customFormat="1" ht="12.75">
      <c r="B603" s="92" t="s">
        <v>630</v>
      </c>
      <c r="C603" s="80" t="s">
        <v>648</v>
      </c>
      <c r="D603" s="81" t="s">
        <v>638</v>
      </c>
      <c r="E603" s="81"/>
      <c r="F603" s="80"/>
      <c r="G603" s="82">
        <f>G604</f>
        <v>250000</v>
      </c>
      <c r="H603" s="82">
        <f>H604</f>
        <v>0</v>
      </c>
      <c r="I603" s="82">
        <f t="shared" si="27"/>
        <v>250000</v>
      </c>
      <c r="J603" s="89"/>
    </row>
    <row r="604" spans="2:10" ht="36">
      <c r="B604" s="92" t="s">
        <v>1375</v>
      </c>
      <c r="C604" s="80" t="s">
        <v>648</v>
      </c>
      <c r="D604" s="81" t="s">
        <v>638</v>
      </c>
      <c r="E604" s="81" t="s">
        <v>1324</v>
      </c>
      <c r="F604" s="80"/>
      <c r="G604" s="82">
        <f aca="true" t="shared" si="33" ref="G604:H606">G605</f>
        <v>250000</v>
      </c>
      <c r="H604" s="82">
        <f t="shared" si="33"/>
        <v>0</v>
      </c>
      <c r="I604" s="82">
        <f t="shared" si="27"/>
        <v>250000</v>
      </c>
      <c r="J604" s="89"/>
    </row>
    <row r="605" spans="2:10" ht="24">
      <c r="B605" s="92" t="s">
        <v>1410</v>
      </c>
      <c r="C605" s="80" t="s">
        <v>648</v>
      </c>
      <c r="D605" s="81" t="s">
        <v>638</v>
      </c>
      <c r="E605" s="81" t="s">
        <v>1327</v>
      </c>
      <c r="F605" s="80"/>
      <c r="G605" s="82">
        <f t="shared" si="33"/>
        <v>250000</v>
      </c>
      <c r="H605" s="82">
        <f t="shared" si="33"/>
        <v>0</v>
      </c>
      <c r="I605" s="82">
        <f t="shared" si="27"/>
        <v>250000</v>
      </c>
      <c r="J605" s="89"/>
    </row>
    <row r="606" spans="2:10" ht="24">
      <c r="B606" s="92" t="s">
        <v>1411</v>
      </c>
      <c r="C606" s="80" t="s">
        <v>648</v>
      </c>
      <c r="D606" s="81" t="s">
        <v>638</v>
      </c>
      <c r="E606" s="81" t="s">
        <v>1328</v>
      </c>
      <c r="F606" s="80"/>
      <c r="G606" s="82">
        <f t="shared" si="33"/>
        <v>250000</v>
      </c>
      <c r="H606" s="82">
        <f t="shared" si="33"/>
        <v>0</v>
      </c>
      <c r="I606" s="82">
        <f t="shared" si="27"/>
        <v>250000</v>
      </c>
      <c r="J606" s="89"/>
    </row>
    <row r="607" spans="2:10" ht="24">
      <c r="B607" s="92" t="s">
        <v>769</v>
      </c>
      <c r="C607" s="80" t="s">
        <v>648</v>
      </c>
      <c r="D607" s="81" t="s">
        <v>638</v>
      </c>
      <c r="E607" s="81" t="s">
        <v>1328</v>
      </c>
      <c r="F607" s="80" t="s">
        <v>976</v>
      </c>
      <c r="G607" s="82">
        <v>250000</v>
      </c>
      <c r="H607" s="82">
        <v>0</v>
      </c>
      <c r="I607" s="82">
        <f t="shared" si="27"/>
        <v>250000</v>
      </c>
      <c r="J607" s="89"/>
    </row>
    <row r="608" spans="2:10" ht="12.75">
      <c r="B608" s="92" t="s">
        <v>587</v>
      </c>
      <c r="C608" s="80" t="s">
        <v>648</v>
      </c>
      <c r="D608" s="81" t="s">
        <v>639</v>
      </c>
      <c r="E608" s="81"/>
      <c r="F608" s="80"/>
      <c r="G608" s="82">
        <f>G609</f>
        <v>2050000</v>
      </c>
      <c r="H608" s="82">
        <f>H609</f>
        <v>0</v>
      </c>
      <c r="I608" s="82">
        <f t="shared" si="27"/>
        <v>2050000</v>
      </c>
      <c r="J608" s="89"/>
    </row>
    <row r="609" spans="2:10" ht="36">
      <c r="B609" s="92" t="s">
        <v>1375</v>
      </c>
      <c r="C609" s="80" t="s">
        <v>648</v>
      </c>
      <c r="D609" s="81" t="s">
        <v>639</v>
      </c>
      <c r="E609" s="81" t="s">
        <v>1324</v>
      </c>
      <c r="F609" s="80"/>
      <c r="G609" s="82">
        <f aca="true" t="shared" si="34" ref="G609:H611">G610</f>
        <v>2050000</v>
      </c>
      <c r="H609" s="82">
        <f t="shared" si="34"/>
        <v>0</v>
      </c>
      <c r="I609" s="82">
        <f t="shared" si="27"/>
        <v>2050000</v>
      </c>
      <c r="J609" s="89"/>
    </row>
    <row r="610" spans="2:10" ht="24">
      <c r="B610" s="92" t="s">
        <v>1408</v>
      </c>
      <c r="C610" s="80" t="s">
        <v>648</v>
      </c>
      <c r="D610" s="81" t="s">
        <v>639</v>
      </c>
      <c r="E610" s="81" t="s">
        <v>1325</v>
      </c>
      <c r="F610" s="80"/>
      <c r="G610" s="82">
        <f t="shared" si="34"/>
        <v>2050000</v>
      </c>
      <c r="H610" s="82">
        <f t="shared" si="34"/>
        <v>0</v>
      </c>
      <c r="I610" s="82">
        <f t="shared" si="27"/>
        <v>2050000</v>
      </c>
      <c r="J610" s="89"/>
    </row>
    <row r="611" spans="2:10" ht="24">
      <c r="B611" s="92" t="s">
        <v>1409</v>
      </c>
      <c r="C611" s="80" t="s">
        <v>648</v>
      </c>
      <c r="D611" s="81" t="s">
        <v>639</v>
      </c>
      <c r="E611" s="81" t="s">
        <v>1326</v>
      </c>
      <c r="F611" s="80"/>
      <c r="G611" s="82">
        <f t="shared" si="34"/>
        <v>2050000</v>
      </c>
      <c r="H611" s="82">
        <f t="shared" si="34"/>
        <v>0</v>
      </c>
      <c r="I611" s="82">
        <f t="shared" si="27"/>
        <v>2050000</v>
      </c>
      <c r="J611" s="89"/>
    </row>
    <row r="612" spans="2:10" ht="24">
      <c r="B612" s="92" t="s">
        <v>769</v>
      </c>
      <c r="C612" s="80" t="s">
        <v>648</v>
      </c>
      <c r="D612" s="81" t="s">
        <v>639</v>
      </c>
      <c r="E612" s="81" t="s">
        <v>1326</v>
      </c>
      <c r="F612" s="80" t="s">
        <v>976</v>
      </c>
      <c r="G612" s="82">
        <v>2050000</v>
      </c>
      <c r="H612" s="82"/>
      <c r="I612" s="82">
        <f t="shared" si="27"/>
        <v>2050000</v>
      </c>
      <c r="J612" s="89"/>
    </row>
    <row r="613" spans="2:10" ht="12.75" hidden="1">
      <c r="B613" s="92" t="s">
        <v>446</v>
      </c>
      <c r="C613" s="80" t="s">
        <v>638</v>
      </c>
      <c r="D613" s="81">
        <v>13</v>
      </c>
      <c r="E613" s="81"/>
      <c r="F613" s="80"/>
      <c r="G613" s="82">
        <f aca="true" t="shared" si="35" ref="G613:H615">G614</f>
        <v>0</v>
      </c>
      <c r="H613" s="82">
        <f t="shared" si="35"/>
        <v>0</v>
      </c>
      <c r="I613" s="82">
        <f t="shared" si="27"/>
        <v>0</v>
      </c>
      <c r="J613" s="89"/>
    </row>
    <row r="614" spans="2:10" ht="36" hidden="1">
      <c r="B614" s="92" t="s">
        <v>895</v>
      </c>
      <c r="C614" s="80" t="s">
        <v>638</v>
      </c>
      <c r="D614" s="81">
        <v>13</v>
      </c>
      <c r="E614" s="81" t="s">
        <v>740</v>
      </c>
      <c r="F614" s="80"/>
      <c r="G614" s="82">
        <f t="shared" si="35"/>
        <v>0</v>
      </c>
      <c r="H614" s="82">
        <f t="shared" si="35"/>
        <v>0</v>
      </c>
      <c r="I614" s="82">
        <f t="shared" si="27"/>
        <v>0</v>
      </c>
      <c r="J614" s="89"/>
    </row>
    <row r="615" spans="2:10" ht="24" hidden="1">
      <c r="B615" s="92" t="s">
        <v>896</v>
      </c>
      <c r="C615" s="80" t="s">
        <v>638</v>
      </c>
      <c r="D615" s="81">
        <v>13</v>
      </c>
      <c r="E615" s="81" t="s">
        <v>670</v>
      </c>
      <c r="F615" s="80"/>
      <c r="G615" s="82">
        <f t="shared" si="35"/>
        <v>0</v>
      </c>
      <c r="H615" s="82">
        <f t="shared" si="35"/>
        <v>0</v>
      </c>
      <c r="I615" s="82">
        <f t="shared" si="27"/>
        <v>0</v>
      </c>
      <c r="J615" s="89"/>
    </row>
    <row r="616" spans="2:10" ht="24" hidden="1">
      <c r="B616" s="92" t="s">
        <v>768</v>
      </c>
      <c r="C616" s="80" t="s">
        <v>638</v>
      </c>
      <c r="D616" s="81">
        <v>13</v>
      </c>
      <c r="E616" s="81" t="s">
        <v>670</v>
      </c>
      <c r="F616" s="80" t="s">
        <v>974</v>
      </c>
      <c r="G616" s="82"/>
      <c r="H616" s="82"/>
      <c r="I616" s="82">
        <f t="shared" si="27"/>
        <v>0</v>
      </c>
      <c r="J616" s="89"/>
    </row>
    <row r="617" spans="2:10" ht="12.75" hidden="1">
      <c r="B617" s="92" t="s">
        <v>997</v>
      </c>
      <c r="C617" s="80" t="s">
        <v>641</v>
      </c>
      <c r="D617" s="81"/>
      <c r="E617" s="81"/>
      <c r="F617" s="80"/>
      <c r="G617" s="82">
        <f>G619</f>
        <v>0</v>
      </c>
      <c r="H617" s="82">
        <f>H619</f>
        <v>0</v>
      </c>
      <c r="I617" s="82">
        <f aca="true" t="shared" si="36" ref="I617:I675">G617+H617</f>
        <v>0</v>
      </c>
      <c r="J617" s="89"/>
    </row>
    <row r="618" spans="2:10" ht="12.75" hidden="1">
      <c r="B618" s="92" t="s">
        <v>629</v>
      </c>
      <c r="C618" s="80" t="s">
        <v>641</v>
      </c>
      <c r="D618" s="80" t="s">
        <v>645</v>
      </c>
      <c r="E618" s="81"/>
      <c r="F618" s="80"/>
      <c r="G618" s="82">
        <f aca="true" t="shared" si="37" ref="G618:H620">G619</f>
        <v>0</v>
      </c>
      <c r="H618" s="82">
        <f t="shared" si="37"/>
        <v>0</v>
      </c>
      <c r="I618" s="82">
        <f t="shared" si="36"/>
        <v>0</v>
      </c>
      <c r="J618" s="89"/>
    </row>
    <row r="619" spans="2:10" ht="24" hidden="1">
      <c r="B619" s="92" t="s">
        <v>934</v>
      </c>
      <c r="C619" s="80" t="s">
        <v>641</v>
      </c>
      <c r="D619" s="80" t="s">
        <v>645</v>
      </c>
      <c r="E619" s="81" t="s">
        <v>744</v>
      </c>
      <c r="F619" s="80"/>
      <c r="G619" s="82">
        <f t="shared" si="37"/>
        <v>0</v>
      </c>
      <c r="H619" s="82">
        <f t="shared" si="37"/>
        <v>0</v>
      </c>
      <c r="I619" s="82">
        <f t="shared" si="36"/>
        <v>0</v>
      </c>
      <c r="J619" s="89"/>
    </row>
    <row r="620" spans="2:10" ht="36" hidden="1">
      <c r="B620" s="92" t="s">
        <v>935</v>
      </c>
      <c r="C620" s="80" t="s">
        <v>641</v>
      </c>
      <c r="D620" s="80" t="s">
        <v>645</v>
      </c>
      <c r="E620" s="81" t="s">
        <v>684</v>
      </c>
      <c r="F620" s="80"/>
      <c r="G620" s="82">
        <f t="shared" si="37"/>
        <v>0</v>
      </c>
      <c r="H620" s="82">
        <f t="shared" si="37"/>
        <v>0</v>
      </c>
      <c r="I620" s="82">
        <f t="shared" si="36"/>
        <v>0</v>
      </c>
      <c r="J620" s="89"/>
    </row>
    <row r="621" spans="2:10" ht="12.75" hidden="1">
      <c r="B621" s="92" t="s">
        <v>770</v>
      </c>
      <c r="C621" s="80" t="s">
        <v>641</v>
      </c>
      <c r="D621" s="80" t="s">
        <v>645</v>
      </c>
      <c r="E621" s="81" t="s">
        <v>684</v>
      </c>
      <c r="F621" s="80" t="s">
        <v>413</v>
      </c>
      <c r="G621" s="82"/>
      <c r="H621" s="82"/>
      <c r="I621" s="82">
        <f t="shared" si="36"/>
        <v>0</v>
      </c>
      <c r="J621" s="89"/>
    </row>
    <row r="622" spans="2:10" ht="12.75" hidden="1">
      <c r="B622" s="92" t="s">
        <v>957</v>
      </c>
      <c r="C622" s="80" t="s">
        <v>647</v>
      </c>
      <c r="D622" s="81"/>
      <c r="E622" s="81"/>
      <c r="F622" s="80"/>
      <c r="G622" s="82">
        <f>G623+G635</f>
        <v>0</v>
      </c>
      <c r="H622" s="82">
        <f>H623+H635</f>
        <v>0</v>
      </c>
      <c r="I622" s="82">
        <f t="shared" si="36"/>
        <v>0</v>
      </c>
      <c r="J622" s="89"/>
    </row>
    <row r="623" spans="2:10" ht="12.75" hidden="1">
      <c r="B623" s="92" t="s">
        <v>576</v>
      </c>
      <c r="C623" s="80" t="s">
        <v>647</v>
      </c>
      <c r="D623" s="81" t="s">
        <v>639</v>
      </c>
      <c r="E623" s="81"/>
      <c r="F623" s="80"/>
      <c r="G623" s="82">
        <f>G629+G624</f>
        <v>0</v>
      </c>
      <c r="H623" s="82">
        <f>H629+H624</f>
        <v>0</v>
      </c>
      <c r="I623" s="82">
        <f t="shared" si="36"/>
        <v>0</v>
      </c>
      <c r="J623" s="89"/>
    </row>
    <row r="624" spans="2:10" ht="36" hidden="1">
      <c r="B624" s="92" t="s">
        <v>1472</v>
      </c>
      <c r="C624" s="80" t="s">
        <v>647</v>
      </c>
      <c r="D624" s="81" t="s">
        <v>639</v>
      </c>
      <c r="E624" s="81" t="s">
        <v>1175</v>
      </c>
      <c r="F624" s="80"/>
      <c r="G624" s="82">
        <f aca="true" t="shared" si="38" ref="G624:H627">G625</f>
        <v>0</v>
      </c>
      <c r="H624" s="82">
        <f t="shared" si="38"/>
        <v>0</v>
      </c>
      <c r="I624" s="82">
        <f t="shared" si="36"/>
        <v>0</v>
      </c>
      <c r="J624" s="89"/>
    </row>
    <row r="625" spans="2:10" ht="24" hidden="1">
      <c r="B625" s="92" t="s">
        <v>1250</v>
      </c>
      <c r="C625" s="80" t="s">
        <v>647</v>
      </c>
      <c r="D625" s="81" t="s">
        <v>639</v>
      </c>
      <c r="E625" s="81" t="s">
        <v>1167</v>
      </c>
      <c r="F625" s="80"/>
      <c r="G625" s="82">
        <f t="shared" si="38"/>
        <v>0</v>
      </c>
      <c r="H625" s="82">
        <f t="shared" si="38"/>
        <v>0</v>
      </c>
      <c r="I625" s="82">
        <f t="shared" si="36"/>
        <v>0</v>
      </c>
      <c r="J625" s="89"/>
    </row>
    <row r="626" spans="2:10" ht="60" hidden="1">
      <c r="B626" s="92" t="s">
        <v>1501</v>
      </c>
      <c r="C626" s="80" t="s">
        <v>647</v>
      </c>
      <c r="D626" s="81" t="s">
        <v>639</v>
      </c>
      <c r="E626" s="81" t="s">
        <v>802</v>
      </c>
      <c r="F626" s="80"/>
      <c r="G626" s="82">
        <f t="shared" si="38"/>
        <v>0</v>
      </c>
      <c r="H626" s="82">
        <f t="shared" si="38"/>
        <v>0</v>
      </c>
      <c r="I626" s="82">
        <f t="shared" si="36"/>
        <v>0</v>
      </c>
      <c r="J626" s="89"/>
    </row>
    <row r="627" spans="2:10" ht="36" hidden="1">
      <c r="B627" s="92" t="s">
        <v>1502</v>
      </c>
      <c r="C627" s="80" t="s">
        <v>647</v>
      </c>
      <c r="D627" s="81" t="s">
        <v>639</v>
      </c>
      <c r="E627" s="81" t="s">
        <v>1500</v>
      </c>
      <c r="F627" s="80"/>
      <c r="G627" s="82">
        <f t="shared" si="38"/>
        <v>0</v>
      </c>
      <c r="H627" s="82">
        <f t="shared" si="38"/>
        <v>0</v>
      </c>
      <c r="I627" s="82">
        <f t="shared" si="36"/>
        <v>0</v>
      </c>
      <c r="J627" s="89"/>
    </row>
    <row r="628" spans="2:10" ht="12.75" hidden="1">
      <c r="B628" s="92" t="s">
        <v>770</v>
      </c>
      <c r="C628" s="80" t="s">
        <v>647</v>
      </c>
      <c r="D628" s="81" t="s">
        <v>639</v>
      </c>
      <c r="E628" s="81" t="s">
        <v>1500</v>
      </c>
      <c r="F628" s="80" t="s">
        <v>413</v>
      </c>
      <c r="G628" s="82"/>
      <c r="H628" s="82"/>
      <c r="I628" s="82">
        <f t="shared" si="36"/>
        <v>0</v>
      </c>
      <c r="J628" s="89"/>
    </row>
    <row r="629" spans="2:10" ht="48" hidden="1">
      <c r="B629" s="92" t="s">
        <v>1367</v>
      </c>
      <c r="C629" s="80" t="s">
        <v>647</v>
      </c>
      <c r="D629" s="81" t="s">
        <v>639</v>
      </c>
      <c r="E629" s="81" t="s">
        <v>1218</v>
      </c>
      <c r="F629" s="80"/>
      <c r="G629" s="82">
        <f>G630</f>
        <v>0</v>
      </c>
      <c r="H629" s="82">
        <f>H630</f>
        <v>0</v>
      </c>
      <c r="I629" s="82">
        <f t="shared" si="36"/>
        <v>0</v>
      </c>
      <c r="J629" s="89"/>
    </row>
    <row r="630" spans="2:10" ht="24" hidden="1">
      <c r="B630" s="92" t="s">
        <v>1295</v>
      </c>
      <c r="C630" s="80" t="s">
        <v>647</v>
      </c>
      <c r="D630" s="81" t="s">
        <v>639</v>
      </c>
      <c r="E630" s="81" t="s">
        <v>1221</v>
      </c>
      <c r="F630" s="80"/>
      <c r="G630" s="82">
        <f aca="true" t="shared" si="39" ref="G630:H633">G631</f>
        <v>0</v>
      </c>
      <c r="H630" s="82">
        <f t="shared" si="39"/>
        <v>0</v>
      </c>
      <c r="I630" s="82">
        <f t="shared" si="36"/>
        <v>0</v>
      </c>
      <c r="J630" s="89"/>
    </row>
    <row r="631" spans="2:10" ht="36" hidden="1">
      <c r="B631" s="92" t="s">
        <v>1296</v>
      </c>
      <c r="C631" s="80" t="s">
        <v>647</v>
      </c>
      <c r="D631" s="81" t="s">
        <v>639</v>
      </c>
      <c r="E631" s="81" t="s">
        <v>1222</v>
      </c>
      <c r="F631" s="80"/>
      <c r="G631" s="82">
        <f t="shared" si="39"/>
        <v>0</v>
      </c>
      <c r="H631" s="82">
        <f t="shared" si="39"/>
        <v>0</v>
      </c>
      <c r="I631" s="82">
        <f t="shared" si="36"/>
        <v>0</v>
      </c>
      <c r="J631" s="89"/>
    </row>
    <row r="632" spans="2:10" ht="24" hidden="1">
      <c r="B632" s="92" t="s">
        <v>1298</v>
      </c>
      <c r="C632" s="80" t="s">
        <v>647</v>
      </c>
      <c r="D632" s="81" t="s">
        <v>639</v>
      </c>
      <c r="E632" s="81" t="s">
        <v>1225</v>
      </c>
      <c r="F632" s="80"/>
      <c r="G632" s="82">
        <f t="shared" si="39"/>
        <v>0</v>
      </c>
      <c r="H632" s="82">
        <f t="shared" si="39"/>
        <v>0</v>
      </c>
      <c r="I632" s="82">
        <f t="shared" si="36"/>
        <v>0</v>
      </c>
      <c r="J632" s="89"/>
    </row>
    <row r="633" spans="2:10" ht="12.75" hidden="1">
      <c r="B633" s="92" t="s">
        <v>611</v>
      </c>
      <c r="C633" s="80" t="s">
        <v>647</v>
      </c>
      <c r="D633" s="81" t="s">
        <v>639</v>
      </c>
      <c r="E633" s="81" t="s">
        <v>1353</v>
      </c>
      <c r="F633" s="80"/>
      <c r="G633" s="82">
        <f t="shared" si="39"/>
        <v>0</v>
      </c>
      <c r="H633" s="82">
        <f t="shared" si="39"/>
        <v>0</v>
      </c>
      <c r="I633" s="82">
        <f t="shared" si="36"/>
        <v>0</v>
      </c>
      <c r="J633" s="89"/>
    </row>
    <row r="634" spans="2:10" ht="12.75" hidden="1">
      <c r="B634" s="92" t="s">
        <v>770</v>
      </c>
      <c r="C634" s="80" t="s">
        <v>647</v>
      </c>
      <c r="D634" s="81" t="s">
        <v>639</v>
      </c>
      <c r="E634" s="81" t="s">
        <v>1353</v>
      </c>
      <c r="F634" s="80">
        <v>500</v>
      </c>
      <c r="G634" s="82"/>
      <c r="H634" s="82"/>
      <c r="I634" s="82">
        <f t="shared" si="36"/>
        <v>0</v>
      </c>
      <c r="J634" s="89"/>
    </row>
    <row r="635" spans="2:10" ht="12.75" hidden="1">
      <c r="B635" s="92" t="s">
        <v>583</v>
      </c>
      <c r="C635" s="80" t="s">
        <v>647</v>
      </c>
      <c r="D635" s="81" t="s">
        <v>640</v>
      </c>
      <c r="E635" s="81"/>
      <c r="F635" s="80"/>
      <c r="G635" s="82">
        <f>G639</f>
        <v>0</v>
      </c>
      <c r="H635" s="82">
        <f>H639</f>
        <v>0</v>
      </c>
      <c r="I635" s="82">
        <f t="shared" si="36"/>
        <v>0</v>
      </c>
      <c r="J635" s="89"/>
    </row>
    <row r="636" spans="2:10" ht="48" hidden="1">
      <c r="B636" s="92" t="s">
        <v>1367</v>
      </c>
      <c r="C636" s="80" t="s">
        <v>647</v>
      </c>
      <c r="D636" s="81" t="s">
        <v>640</v>
      </c>
      <c r="E636" s="81" t="s">
        <v>1218</v>
      </c>
      <c r="F636" s="80"/>
      <c r="G636" s="82">
        <f aca="true" t="shared" si="40" ref="G636:H640">G637</f>
        <v>0</v>
      </c>
      <c r="H636" s="82">
        <f t="shared" si="40"/>
        <v>0</v>
      </c>
      <c r="I636" s="82">
        <f t="shared" si="36"/>
        <v>0</v>
      </c>
      <c r="J636" s="89"/>
    </row>
    <row r="637" spans="2:10" ht="24" hidden="1">
      <c r="B637" s="92" t="s">
        <v>1295</v>
      </c>
      <c r="C637" s="80" t="s">
        <v>647</v>
      </c>
      <c r="D637" s="81" t="s">
        <v>640</v>
      </c>
      <c r="E637" s="81" t="s">
        <v>1221</v>
      </c>
      <c r="F637" s="80"/>
      <c r="G637" s="82">
        <f t="shared" si="40"/>
        <v>0</v>
      </c>
      <c r="H637" s="82">
        <f t="shared" si="40"/>
        <v>0</v>
      </c>
      <c r="I637" s="82">
        <f t="shared" si="36"/>
        <v>0</v>
      </c>
      <c r="J637" s="89"/>
    </row>
    <row r="638" spans="2:10" ht="36" hidden="1">
      <c r="B638" s="92" t="s">
        <v>1296</v>
      </c>
      <c r="C638" s="80" t="s">
        <v>647</v>
      </c>
      <c r="D638" s="81" t="s">
        <v>640</v>
      </c>
      <c r="E638" s="81" t="s">
        <v>1222</v>
      </c>
      <c r="F638" s="80"/>
      <c r="G638" s="82">
        <f t="shared" si="40"/>
        <v>0</v>
      </c>
      <c r="H638" s="82">
        <f t="shared" si="40"/>
        <v>0</v>
      </c>
      <c r="I638" s="82">
        <f t="shared" si="36"/>
        <v>0</v>
      </c>
      <c r="J638" s="89"/>
    </row>
    <row r="639" spans="2:10" ht="24" hidden="1">
      <c r="B639" s="92" t="s">
        <v>1298</v>
      </c>
      <c r="C639" s="80" t="s">
        <v>647</v>
      </c>
      <c r="D639" s="81" t="s">
        <v>640</v>
      </c>
      <c r="E639" s="81" t="s">
        <v>1225</v>
      </c>
      <c r="F639" s="80"/>
      <c r="G639" s="82">
        <f t="shared" si="40"/>
        <v>0</v>
      </c>
      <c r="H639" s="82">
        <f t="shared" si="40"/>
        <v>0</v>
      </c>
      <c r="I639" s="82">
        <f t="shared" si="36"/>
        <v>0</v>
      </c>
      <c r="J639" s="89"/>
    </row>
    <row r="640" spans="2:10" ht="12.75" hidden="1">
      <c r="B640" s="92" t="s">
        <v>611</v>
      </c>
      <c r="C640" s="80" t="s">
        <v>647</v>
      </c>
      <c r="D640" s="81" t="s">
        <v>640</v>
      </c>
      <c r="E640" s="81" t="s">
        <v>1353</v>
      </c>
      <c r="F640" s="80"/>
      <c r="G640" s="82">
        <f t="shared" si="40"/>
        <v>0</v>
      </c>
      <c r="H640" s="82">
        <f t="shared" si="40"/>
        <v>0</v>
      </c>
      <c r="I640" s="82">
        <f t="shared" si="36"/>
        <v>0</v>
      </c>
      <c r="J640" s="89"/>
    </row>
    <row r="641" spans="2:10" ht="12.75" hidden="1">
      <c r="B641" s="92" t="s">
        <v>770</v>
      </c>
      <c r="C641" s="80" t="s">
        <v>647</v>
      </c>
      <c r="D641" s="81" t="s">
        <v>640</v>
      </c>
      <c r="E641" s="81" t="s">
        <v>1353</v>
      </c>
      <c r="F641" s="80" t="s">
        <v>413</v>
      </c>
      <c r="G641" s="82">
        <f>960000-960000</f>
        <v>0</v>
      </c>
      <c r="H641" s="82">
        <f>960000-960000</f>
        <v>0</v>
      </c>
      <c r="I641" s="82">
        <f t="shared" si="36"/>
        <v>0</v>
      </c>
      <c r="J641" s="89"/>
    </row>
    <row r="642" spans="2:9" ht="24">
      <c r="B642" s="92" t="s">
        <v>954</v>
      </c>
      <c r="C642" s="80" t="s">
        <v>644</v>
      </c>
      <c r="D642" s="81"/>
      <c r="E642" s="81"/>
      <c r="F642" s="80"/>
      <c r="G642" s="82">
        <f>G643</f>
        <v>3800</v>
      </c>
      <c r="H642" s="82">
        <f>H643</f>
        <v>1000</v>
      </c>
      <c r="I642" s="82">
        <f t="shared" si="36"/>
        <v>4800</v>
      </c>
    </row>
    <row r="643" spans="2:9" ht="24">
      <c r="B643" s="92" t="s">
        <v>1035</v>
      </c>
      <c r="C643" s="80" t="s">
        <v>644</v>
      </c>
      <c r="D643" s="81" t="s">
        <v>638</v>
      </c>
      <c r="E643" s="81"/>
      <c r="F643" s="80"/>
      <c r="G643" s="82">
        <f>G644</f>
        <v>3800</v>
      </c>
      <c r="H643" s="82">
        <f>H644</f>
        <v>1000</v>
      </c>
      <c r="I643" s="82">
        <f t="shared" si="36"/>
        <v>4800</v>
      </c>
    </row>
    <row r="644" spans="2:9" ht="36">
      <c r="B644" s="92" t="s">
        <v>1293</v>
      </c>
      <c r="C644" s="80" t="s">
        <v>644</v>
      </c>
      <c r="D644" s="81" t="s">
        <v>638</v>
      </c>
      <c r="E644" s="81" t="s">
        <v>1218</v>
      </c>
      <c r="F644" s="80"/>
      <c r="G644" s="82">
        <f aca="true" t="shared" si="41" ref="G644:H647">G645</f>
        <v>3800</v>
      </c>
      <c r="H644" s="82">
        <f t="shared" si="41"/>
        <v>1000</v>
      </c>
      <c r="I644" s="82">
        <f t="shared" si="36"/>
        <v>4800</v>
      </c>
    </row>
    <row r="645" spans="2:9" ht="24">
      <c r="B645" s="92" t="s">
        <v>1295</v>
      </c>
      <c r="C645" s="80" t="s">
        <v>644</v>
      </c>
      <c r="D645" s="81" t="s">
        <v>638</v>
      </c>
      <c r="E645" s="81" t="s">
        <v>1221</v>
      </c>
      <c r="F645" s="80"/>
      <c r="G645" s="82">
        <f t="shared" si="41"/>
        <v>3800</v>
      </c>
      <c r="H645" s="82">
        <f t="shared" si="41"/>
        <v>1000</v>
      </c>
      <c r="I645" s="82">
        <f t="shared" si="36"/>
        <v>4800</v>
      </c>
    </row>
    <row r="646" spans="2:9" ht="36">
      <c r="B646" s="92" t="s">
        <v>1296</v>
      </c>
      <c r="C646" s="80" t="s">
        <v>644</v>
      </c>
      <c r="D646" s="81" t="s">
        <v>638</v>
      </c>
      <c r="E646" s="81" t="s">
        <v>1222</v>
      </c>
      <c r="F646" s="80"/>
      <c r="G646" s="82">
        <f t="shared" si="41"/>
        <v>3800</v>
      </c>
      <c r="H646" s="82">
        <f t="shared" si="41"/>
        <v>1000</v>
      </c>
      <c r="I646" s="82">
        <f t="shared" si="36"/>
        <v>4800</v>
      </c>
    </row>
    <row r="647" spans="2:9" ht="12.75">
      <c r="B647" s="92" t="s">
        <v>1297</v>
      </c>
      <c r="C647" s="80" t="s">
        <v>644</v>
      </c>
      <c r="D647" s="81" t="s">
        <v>638</v>
      </c>
      <c r="E647" s="81" t="s">
        <v>1223</v>
      </c>
      <c r="F647" s="80"/>
      <c r="G647" s="82">
        <f t="shared" si="41"/>
        <v>3800</v>
      </c>
      <c r="H647" s="82">
        <f t="shared" si="41"/>
        <v>1000</v>
      </c>
      <c r="I647" s="82">
        <f t="shared" si="36"/>
        <v>4800</v>
      </c>
    </row>
    <row r="648" spans="2:9" ht="24">
      <c r="B648" s="92" t="s">
        <v>772</v>
      </c>
      <c r="C648" s="80" t="s">
        <v>644</v>
      </c>
      <c r="D648" s="81" t="s">
        <v>638</v>
      </c>
      <c r="E648" s="81" t="s">
        <v>1223</v>
      </c>
      <c r="F648" s="80" t="s">
        <v>1224</v>
      </c>
      <c r="G648" s="82">
        <v>3800</v>
      </c>
      <c r="H648" s="82">
        <v>1000</v>
      </c>
      <c r="I648" s="82">
        <f t="shared" si="36"/>
        <v>4800</v>
      </c>
    </row>
    <row r="649" spans="2:9" ht="24">
      <c r="B649" s="92" t="s">
        <v>956</v>
      </c>
      <c r="C649" s="80" t="s">
        <v>646</v>
      </c>
      <c r="D649" s="81"/>
      <c r="E649" s="81"/>
      <c r="F649" s="80"/>
      <c r="G649" s="82">
        <f>G650+G665</f>
        <v>35866900</v>
      </c>
      <c r="H649" s="82">
        <f>H650+H665</f>
        <v>3765680.31</v>
      </c>
      <c r="I649" s="82">
        <f t="shared" si="36"/>
        <v>39632580.31</v>
      </c>
    </row>
    <row r="650" spans="2:9" ht="36">
      <c r="B650" s="92" t="s">
        <v>378</v>
      </c>
      <c r="C650" s="80" t="s">
        <v>646</v>
      </c>
      <c r="D650" s="81" t="s">
        <v>638</v>
      </c>
      <c r="E650" s="81"/>
      <c r="F650" s="80"/>
      <c r="G650" s="82">
        <f>G651+G657</f>
        <v>23700200</v>
      </c>
      <c r="H650" s="82">
        <f>H651+H657</f>
        <v>0</v>
      </c>
      <c r="I650" s="82">
        <f t="shared" si="36"/>
        <v>23700200</v>
      </c>
    </row>
    <row r="651" spans="2:9" ht="36" hidden="1">
      <c r="B651" s="92" t="s">
        <v>904</v>
      </c>
      <c r="C651" s="80" t="s">
        <v>646</v>
      </c>
      <c r="D651" s="81" t="s">
        <v>638</v>
      </c>
      <c r="E651" s="81" t="s">
        <v>765</v>
      </c>
      <c r="F651" s="80"/>
      <c r="G651" s="82">
        <f>G652</f>
        <v>0</v>
      </c>
      <c r="H651" s="82">
        <f>H652</f>
        <v>0</v>
      </c>
      <c r="I651" s="82">
        <f t="shared" si="36"/>
        <v>0</v>
      </c>
    </row>
    <row r="652" spans="2:9" ht="24" hidden="1">
      <c r="B652" s="92" t="s">
        <v>906</v>
      </c>
      <c r="C652" s="80" t="s">
        <v>646</v>
      </c>
      <c r="D652" s="81" t="s">
        <v>638</v>
      </c>
      <c r="E652" s="81" t="s">
        <v>766</v>
      </c>
      <c r="F652" s="80"/>
      <c r="G652" s="82">
        <f>G653+G655</f>
        <v>0</v>
      </c>
      <c r="H652" s="82">
        <f>H653+H655</f>
        <v>0</v>
      </c>
      <c r="I652" s="82">
        <f t="shared" si="36"/>
        <v>0</v>
      </c>
    </row>
    <row r="653" spans="2:9" ht="24" hidden="1">
      <c r="B653" s="92" t="s">
        <v>907</v>
      </c>
      <c r="C653" s="80" t="s">
        <v>646</v>
      </c>
      <c r="D653" s="81" t="s">
        <v>638</v>
      </c>
      <c r="E653" s="81" t="s">
        <v>731</v>
      </c>
      <c r="F653" s="80"/>
      <c r="G653" s="82">
        <f>G654</f>
        <v>0</v>
      </c>
      <c r="H653" s="82">
        <f>H654</f>
        <v>0</v>
      </c>
      <c r="I653" s="82">
        <f t="shared" si="36"/>
        <v>0</v>
      </c>
    </row>
    <row r="654" spans="2:9" ht="12.75" hidden="1">
      <c r="B654" s="92" t="s">
        <v>770</v>
      </c>
      <c r="C654" s="80" t="s">
        <v>646</v>
      </c>
      <c r="D654" s="81" t="s">
        <v>638</v>
      </c>
      <c r="E654" s="81" t="s">
        <v>731</v>
      </c>
      <c r="F654" s="80">
        <v>500</v>
      </c>
      <c r="G654" s="82">
        <v>0</v>
      </c>
      <c r="H654" s="82">
        <v>0</v>
      </c>
      <c r="I654" s="82">
        <f t="shared" si="36"/>
        <v>0</v>
      </c>
    </row>
    <row r="655" spans="2:9" ht="36" hidden="1">
      <c r="B655" s="92" t="s">
        <v>908</v>
      </c>
      <c r="C655" s="80" t="s">
        <v>646</v>
      </c>
      <c r="D655" s="81" t="s">
        <v>638</v>
      </c>
      <c r="E655" s="81" t="s">
        <v>732</v>
      </c>
      <c r="F655" s="80"/>
      <c r="G655" s="82">
        <f>G656</f>
        <v>0</v>
      </c>
      <c r="H655" s="82">
        <f>H656</f>
        <v>0</v>
      </c>
      <c r="I655" s="82">
        <f t="shared" si="36"/>
        <v>0</v>
      </c>
    </row>
    <row r="656" spans="2:9" ht="12.75" hidden="1">
      <c r="B656" s="92" t="s">
        <v>770</v>
      </c>
      <c r="C656" s="80" t="s">
        <v>646</v>
      </c>
      <c r="D656" s="81" t="s">
        <v>638</v>
      </c>
      <c r="E656" s="81" t="s">
        <v>732</v>
      </c>
      <c r="F656" s="80">
        <v>500</v>
      </c>
      <c r="G656" s="82">
        <v>0</v>
      </c>
      <c r="H656" s="82">
        <v>0</v>
      </c>
      <c r="I656" s="82">
        <f t="shared" si="36"/>
        <v>0</v>
      </c>
    </row>
    <row r="657" spans="2:9" ht="36">
      <c r="B657" s="92" t="s">
        <v>1293</v>
      </c>
      <c r="C657" s="80" t="s">
        <v>646</v>
      </c>
      <c r="D657" s="81" t="s">
        <v>638</v>
      </c>
      <c r="E657" s="81" t="s">
        <v>1218</v>
      </c>
      <c r="F657" s="80"/>
      <c r="G657" s="82">
        <f aca="true" t="shared" si="42" ref="G657:H659">G658</f>
        <v>23700200</v>
      </c>
      <c r="H657" s="82">
        <f t="shared" si="42"/>
        <v>0</v>
      </c>
      <c r="I657" s="82">
        <f t="shared" si="36"/>
        <v>23700200</v>
      </c>
    </row>
    <row r="658" spans="2:9" ht="24">
      <c r="B658" s="92" t="s">
        <v>1295</v>
      </c>
      <c r="C658" s="80" t="s">
        <v>646</v>
      </c>
      <c r="D658" s="81" t="s">
        <v>638</v>
      </c>
      <c r="E658" s="81" t="s">
        <v>1221</v>
      </c>
      <c r="F658" s="80"/>
      <c r="G658" s="82">
        <f t="shared" si="42"/>
        <v>23700200</v>
      </c>
      <c r="H658" s="82">
        <f t="shared" si="42"/>
        <v>0</v>
      </c>
      <c r="I658" s="82">
        <f t="shared" si="36"/>
        <v>23700200</v>
      </c>
    </row>
    <row r="659" spans="2:9" ht="36">
      <c r="B659" s="92" t="s">
        <v>1296</v>
      </c>
      <c r="C659" s="80" t="s">
        <v>646</v>
      </c>
      <c r="D659" s="81" t="s">
        <v>638</v>
      </c>
      <c r="E659" s="81" t="s">
        <v>1222</v>
      </c>
      <c r="F659" s="80"/>
      <c r="G659" s="82">
        <f t="shared" si="42"/>
        <v>23700200</v>
      </c>
      <c r="H659" s="82">
        <f t="shared" si="42"/>
        <v>0</v>
      </c>
      <c r="I659" s="82">
        <f t="shared" si="36"/>
        <v>23700200</v>
      </c>
    </row>
    <row r="660" spans="2:9" ht="24">
      <c r="B660" s="92" t="s">
        <v>1298</v>
      </c>
      <c r="C660" s="80" t="s">
        <v>646</v>
      </c>
      <c r="D660" s="81" t="s">
        <v>638</v>
      </c>
      <c r="E660" s="81" t="s">
        <v>1225</v>
      </c>
      <c r="F660" s="80"/>
      <c r="G660" s="82">
        <f>G661+G663</f>
        <v>23700200</v>
      </c>
      <c r="H660" s="82">
        <f>H661+H663</f>
        <v>0</v>
      </c>
      <c r="I660" s="82">
        <f t="shared" si="36"/>
        <v>23700200</v>
      </c>
    </row>
    <row r="661" spans="2:9" ht="24">
      <c r="B661" s="92" t="s">
        <v>907</v>
      </c>
      <c r="C661" s="80" t="s">
        <v>646</v>
      </c>
      <c r="D661" s="81" t="s">
        <v>638</v>
      </c>
      <c r="E661" s="81" t="s">
        <v>1226</v>
      </c>
      <c r="F661" s="80"/>
      <c r="G661" s="82">
        <f>G662</f>
        <v>17093700</v>
      </c>
      <c r="H661" s="82">
        <f>H662</f>
        <v>0</v>
      </c>
      <c r="I661" s="82">
        <f t="shared" si="36"/>
        <v>17093700</v>
      </c>
    </row>
    <row r="662" spans="2:9" ht="12.75">
      <c r="B662" s="92" t="s">
        <v>770</v>
      </c>
      <c r="C662" s="80" t="s">
        <v>646</v>
      </c>
      <c r="D662" s="81" t="s">
        <v>638</v>
      </c>
      <c r="E662" s="81" t="s">
        <v>1226</v>
      </c>
      <c r="F662" s="80" t="s">
        <v>413</v>
      </c>
      <c r="G662" s="82">
        <v>17093700</v>
      </c>
      <c r="H662" s="82"/>
      <c r="I662" s="82">
        <f t="shared" si="36"/>
        <v>17093700</v>
      </c>
    </row>
    <row r="663" spans="2:9" ht="36">
      <c r="B663" s="92" t="s">
        <v>908</v>
      </c>
      <c r="C663" s="80" t="s">
        <v>646</v>
      </c>
      <c r="D663" s="81" t="s">
        <v>638</v>
      </c>
      <c r="E663" s="81" t="s">
        <v>1227</v>
      </c>
      <c r="F663" s="80"/>
      <c r="G663" s="82">
        <f>G664</f>
        <v>6606500</v>
      </c>
      <c r="H663" s="82">
        <f>H664</f>
        <v>0</v>
      </c>
      <c r="I663" s="82">
        <f t="shared" si="36"/>
        <v>6606500</v>
      </c>
    </row>
    <row r="664" spans="2:9" ht="12.75">
      <c r="B664" s="92" t="s">
        <v>770</v>
      </c>
      <c r="C664" s="80" t="s">
        <v>646</v>
      </c>
      <c r="D664" s="81" t="s">
        <v>638</v>
      </c>
      <c r="E664" s="81" t="s">
        <v>1227</v>
      </c>
      <c r="F664" s="80" t="s">
        <v>413</v>
      </c>
      <c r="G664" s="82">
        <v>6606500</v>
      </c>
      <c r="H664" s="82"/>
      <c r="I664" s="82">
        <f t="shared" si="36"/>
        <v>6606500</v>
      </c>
    </row>
    <row r="665" spans="2:9" ht="12.75">
      <c r="B665" s="92" t="s">
        <v>999</v>
      </c>
      <c r="C665" s="80" t="s">
        <v>646</v>
      </c>
      <c r="D665" s="80" t="s">
        <v>640</v>
      </c>
      <c r="E665" s="81"/>
      <c r="F665" s="80"/>
      <c r="G665" s="82">
        <f aca="true" t="shared" si="43" ref="G665:H667">G666</f>
        <v>12166700</v>
      </c>
      <c r="H665" s="82">
        <f t="shared" si="43"/>
        <v>3765680.31</v>
      </c>
      <c r="I665" s="82">
        <f t="shared" si="36"/>
        <v>15932380.31</v>
      </c>
    </row>
    <row r="666" spans="2:9" ht="40.5" customHeight="1">
      <c r="B666" s="92" t="s">
        <v>1367</v>
      </c>
      <c r="C666" s="80" t="s">
        <v>646</v>
      </c>
      <c r="D666" s="80" t="s">
        <v>640</v>
      </c>
      <c r="E666" s="81" t="s">
        <v>1218</v>
      </c>
      <c r="F666" s="80"/>
      <c r="G666" s="82">
        <f t="shared" si="43"/>
        <v>12166700</v>
      </c>
      <c r="H666" s="82">
        <f t="shared" si="43"/>
        <v>3765680.31</v>
      </c>
      <c r="I666" s="82">
        <f t="shared" si="36"/>
        <v>15932380.31</v>
      </c>
    </row>
    <row r="667" spans="2:9" ht="24">
      <c r="B667" s="92" t="s">
        <v>1295</v>
      </c>
      <c r="C667" s="80" t="s">
        <v>646</v>
      </c>
      <c r="D667" s="80" t="s">
        <v>640</v>
      </c>
      <c r="E667" s="81" t="s">
        <v>1221</v>
      </c>
      <c r="F667" s="80"/>
      <c r="G667" s="82">
        <f t="shared" si="43"/>
        <v>12166700</v>
      </c>
      <c r="H667" s="82">
        <f t="shared" si="43"/>
        <v>3765680.31</v>
      </c>
      <c r="I667" s="82">
        <f t="shared" si="36"/>
        <v>15932380.31</v>
      </c>
    </row>
    <row r="668" spans="2:9" ht="36">
      <c r="B668" s="92" t="s">
        <v>1296</v>
      </c>
      <c r="C668" s="80" t="s">
        <v>646</v>
      </c>
      <c r="D668" s="80" t="s">
        <v>640</v>
      </c>
      <c r="E668" s="81" t="s">
        <v>1222</v>
      </c>
      <c r="F668" s="80"/>
      <c r="G668" s="82">
        <f>G669+G674+G676+G672</f>
        <v>12166700</v>
      </c>
      <c r="H668" s="82">
        <f>H669+H674+H676+H672</f>
        <v>3765680.31</v>
      </c>
      <c r="I668" s="82">
        <f t="shared" si="36"/>
        <v>15932380.31</v>
      </c>
    </row>
    <row r="669" spans="2:9" ht="24">
      <c r="B669" s="92" t="s">
        <v>1298</v>
      </c>
      <c r="C669" s="80" t="s">
        <v>646</v>
      </c>
      <c r="D669" s="80" t="s">
        <v>640</v>
      </c>
      <c r="E669" s="81" t="s">
        <v>1225</v>
      </c>
      <c r="F669" s="80"/>
      <c r="G669" s="82">
        <f>G670</f>
        <v>0</v>
      </c>
      <c r="H669" s="82">
        <f>H670</f>
        <v>2988733.31</v>
      </c>
      <c r="I669" s="82">
        <f t="shared" si="36"/>
        <v>2988733.31</v>
      </c>
    </row>
    <row r="670" spans="2:9" ht="12.75">
      <c r="B670" s="92" t="s">
        <v>611</v>
      </c>
      <c r="C670" s="80" t="s">
        <v>646</v>
      </c>
      <c r="D670" s="80" t="s">
        <v>640</v>
      </c>
      <c r="E670" s="81" t="s">
        <v>1353</v>
      </c>
      <c r="F670" s="80"/>
      <c r="G670" s="82">
        <f>G671</f>
        <v>0</v>
      </c>
      <c r="H670" s="82">
        <f>H671</f>
        <v>2988733.31</v>
      </c>
      <c r="I670" s="82">
        <f t="shared" si="36"/>
        <v>2988733.31</v>
      </c>
    </row>
    <row r="671" spans="2:9" ht="12.75">
      <c r="B671" s="92" t="s">
        <v>770</v>
      </c>
      <c r="C671" s="80" t="s">
        <v>646</v>
      </c>
      <c r="D671" s="80" t="s">
        <v>640</v>
      </c>
      <c r="E671" s="81" t="s">
        <v>1353</v>
      </c>
      <c r="F671" s="80" t="s">
        <v>413</v>
      </c>
      <c r="G671" s="82">
        <v>0</v>
      </c>
      <c r="H671" s="82">
        <v>2988733.31</v>
      </c>
      <c r="I671" s="82">
        <f t="shared" si="36"/>
        <v>2988733.31</v>
      </c>
    </row>
    <row r="672" spans="2:9" ht="24">
      <c r="B672" s="92" t="s">
        <v>1505</v>
      </c>
      <c r="C672" s="80" t="s">
        <v>646</v>
      </c>
      <c r="D672" s="80" t="s">
        <v>640</v>
      </c>
      <c r="E672" s="81" t="s">
        <v>1503</v>
      </c>
      <c r="F672" s="80"/>
      <c r="G672" s="82">
        <f>G673</f>
        <v>0</v>
      </c>
      <c r="H672" s="82">
        <f>H673</f>
        <v>776947</v>
      </c>
      <c r="I672" s="82">
        <f t="shared" si="36"/>
        <v>776947</v>
      </c>
    </row>
    <row r="673" spans="2:9" ht="12.75">
      <c r="B673" s="92" t="s">
        <v>770</v>
      </c>
      <c r="C673" s="80" t="s">
        <v>646</v>
      </c>
      <c r="D673" s="80" t="s">
        <v>640</v>
      </c>
      <c r="E673" s="81" t="s">
        <v>1503</v>
      </c>
      <c r="F673" s="80" t="s">
        <v>413</v>
      </c>
      <c r="G673" s="82">
        <v>0</v>
      </c>
      <c r="H673" s="82">
        <v>776947</v>
      </c>
      <c r="I673" s="82">
        <f t="shared" si="36"/>
        <v>776947</v>
      </c>
    </row>
    <row r="674" spans="2:9" ht="48" hidden="1">
      <c r="B674" s="92" t="s">
        <v>1394</v>
      </c>
      <c r="C674" s="80" t="s">
        <v>646</v>
      </c>
      <c r="D674" s="80" t="s">
        <v>640</v>
      </c>
      <c r="E674" s="81" t="s">
        <v>1354</v>
      </c>
      <c r="F674" s="80"/>
      <c r="G674" s="82">
        <f>G675</f>
        <v>0</v>
      </c>
      <c r="H674" s="82">
        <f>H675</f>
        <v>0</v>
      </c>
      <c r="I674" s="82">
        <f t="shared" si="36"/>
        <v>0</v>
      </c>
    </row>
    <row r="675" spans="2:9" ht="12.75" hidden="1">
      <c r="B675" s="92" t="s">
        <v>770</v>
      </c>
      <c r="C675" s="80" t="s">
        <v>646</v>
      </c>
      <c r="D675" s="80" t="s">
        <v>640</v>
      </c>
      <c r="E675" s="81" t="s">
        <v>1354</v>
      </c>
      <c r="F675" s="80" t="s">
        <v>413</v>
      </c>
      <c r="G675" s="82"/>
      <c r="H675" s="82"/>
      <c r="I675" s="82">
        <f t="shared" si="36"/>
        <v>0</v>
      </c>
    </row>
    <row r="676" spans="2:9" ht="36">
      <c r="B676" s="92" t="s">
        <v>1393</v>
      </c>
      <c r="C676" s="80" t="s">
        <v>646</v>
      </c>
      <c r="D676" s="80" t="s">
        <v>640</v>
      </c>
      <c r="E676" s="81" t="s">
        <v>1504</v>
      </c>
      <c r="F676" s="80"/>
      <c r="G676" s="82">
        <f>G677</f>
        <v>12166700</v>
      </c>
      <c r="H676" s="82">
        <f>H677</f>
        <v>0</v>
      </c>
      <c r="I676" s="82">
        <f aca="true" t="shared" si="44" ref="I676:I682">G676+H676</f>
        <v>12166700</v>
      </c>
    </row>
    <row r="677" spans="2:9" ht="12.75">
      <c r="B677" s="92" t="s">
        <v>770</v>
      </c>
      <c r="C677" s="80" t="s">
        <v>646</v>
      </c>
      <c r="D677" s="80" t="s">
        <v>640</v>
      </c>
      <c r="E677" s="81" t="s">
        <v>1504</v>
      </c>
      <c r="F677" s="80" t="s">
        <v>413</v>
      </c>
      <c r="G677" s="82">
        <v>12166700</v>
      </c>
      <c r="H677" s="82">
        <v>0</v>
      </c>
      <c r="I677" s="82">
        <f t="shared" si="44"/>
        <v>12166700</v>
      </c>
    </row>
    <row r="678" spans="2:9" ht="36" hidden="1">
      <c r="B678" s="92" t="s">
        <v>1481</v>
      </c>
      <c r="C678" s="80" t="s">
        <v>638</v>
      </c>
      <c r="D678" s="81" t="s">
        <v>642</v>
      </c>
      <c r="E678" s="81" t="s">
        <v>1415</v>
      </c>
      <c r="F678" s="80"/>
      <c r="G678" s="82">
        <f aca="true" t="shared" si="45" ref="G678:H680">G679</f>
        <v>0</v>
      </c>
      <c r="H678" s="82">
        <f t="shared" si="45"/>
        <v>0</v>
      </c>
      <c r="I678" s="82">
        <f t="shared" si="44"/>
        <v>0</v>
      </c>
    </row>
    <row r="679" spans="2:9" ht="12.75" hidden="1">
      <c r="B679" s="92" t="s">
        <v>1482</v>
      </c>
      <c r="C679" s="80" t="s">
        <v>638</v>
      </c>
      <c r="D679" s="81" t="s">
        <v>642</v>
      </c>
      <c r="E679" s="81" t="s">
        <v>1414</v>
      </c>
      <c r="F679" s="80"/>
      <c r="G679" s="82">
        <f t="shared" si="45"/>
        <v>0</v>
      </c>
      <c r="H679" s="82">
        <f t="shared" si="45"/>
        <v>0</v>
      </c>
      <c r="I679" s="82">
        <f t="shared" si="44"/>
        <v>0</v>
      </c>
    </row>
    <row r="680" spans="2:9" ht="24" hidden="1">
      <c r="B680" s="92" t="s">
        <v>1418</v>
      </c>
      <c r="C680" s="80" t="s">
        <v>638</v>
      </c>
      <c r="D680" s="81" t="s">
        <v>642</v>
      </c>
      <c r="E680" s="81" t="s">
        <v>1413</v>
      </c>
      <c r="F680" s="80"/>
      <c r="G680" s="82">
        <f t="shared" si="45"/>
        <v>0</v>
      </c>
      <c r="H680" s="82">
        <f t="shared" si="45"/>
        <v>0</v>
      </c>
      <c r="I680" s="82">
        <f t="shared" si="44"/>
        <v>0</v>
      </c>
    </row>
    <row r="681" spans="2:9" ht="24" hidden="1">
      <c r="B681" s="92" t="s">
        <v>768</v>
      </c>
      <c r="C681" s="80" t="s">
        <v>638</v>
      </c>
      <c r="D681" s="81" t="s">
        <v>642</v>
      </c>
      <c r="E681" s="81" t="s">
        <v>1413</v>
      </c>
      <c r="F681" s="80" t="s">
        <v>974</v>
      </c>
      <c r="G681" s="82">
        <v>0</v>
      </c>
      <c r="H681" s="82">
        <v>0</v>
      </c>
      <c r="I681" s="82">
        <f t="shared" si="44"/>
        <v>0</v>
      </c>
    </row>
    <row r="682" spans="2:9" ht="12.75" hidden="1">
      <c r="B682" s="92" t="s">
        <v>1060</v>
      </c>
      <c r="C682" s="80" t="s">
        <v>1061</v>
      </c>
      <c r="D682" s="80" t="s">
        <v>1061</v>
      </c>
      <c r="E682" s="80" t="s">
        <v>1063</v>
      </c>
      <c r="F682" s="80" t="s">
        <v>1062</v>
      </c>
      <c r="G682" s="82">
        <v>0</v>
      </c>
      <c r="H682" s="82">
        <v>0</v>
      </c>
      <c r="I682" s="82">
        <f t="shared" si="44"/>
        <v>0</v>
      </c>
    </row>
    <row r="683" spans="2:9" ht="12.75">
      <c r="B683" s="152" t="s">
        <v>637</v>
      </c>
      <c r="C683" s="153"/>
      <c r="D683" s="153"/>
      <c r="E683" s="153"/>
      <c r="F683" s="154"/>
      <c r="G683" s="79">
        <f>G13+G146+G161+G236+G291+G494+G562+G594+G602+G642+G649+G682</f>
        <v>864627326.69</v>
      </c>
      <c r="H683" s="79">
        <f>H13+H146+H161+H236+H291+H494+H562+H594+H602+H642+H649+H682</f>
        <v>45367779.75000001</v>
      </c>
      <c r="I683" s="79">
        <f>I13+I146+I161+I236+I291+I494+I562+I594+I602+I642+I649+I682</f>
        <v>909995106.44</v>
      </c>
    </row>
    <row r="685" spans="7:9" ht="12.75" hidden="1">
      <c r="G685" s="95">
        <v>864627326.69</v>
      </c>
      <c r="H685" s="95"/>
      <c r="I685" s="95">
        <v>864627326.69</v>
      </c>
    </row>
    <row r="686" spans="7:9" ht="12.75" hidden="1">
      <c r="G686" s="95"/>
      <c r="H686" s="95"/>
      <c r="I686" s="95"/>
    </row>
    <row r="687" spans="7:9" ht="12.75" hidden="1">
      <c r="G687" s="95">
        <f>G685-G683</f>
        <v>0</v>
      </c>
      <c r="H687" s="95"/>
      <c r="I687" s="95">
        <f>I683-I685</f>
        <v>45367779.75</v>
      </c>
    </row>
    <row r="688" spans="7:9" ht="12.75" hidden="1">
      <c r="G688" s="95"/>
      <c r="H688" s="95"/>
      <c r="I688" s="95"/>
    </row>
    <row r="689" spans="7:9" ht="12.75">
      <c r="G689" s="95"/>
      <c r="H689" s="95"/>
      <c r="I689" s="95"/>
    </row>
    <row r="690" spans="7:9" ht="12.75">
      <c r="G690" s="95"/>
      <c r="H690" s="95"/>
      <c r="I690" s="95"/>
    </row>
    <row r="691" spans="7:9" ht="12.75">
      <c r="G691" s="95"/>
      <c r="H691" s="95"/>
      <c r="I691" s="95"/>
    </row>
    <row r="692" spans="7:9" ht="12.75">
      <c r="G692" s="95"/>
      <c r="H692" s="95"/>
      <c r="I692" s="95"/>
    </row>
    <row r="804" spans="1:4" ht="12.75">
      <c r="A804" s="85"/>
      <c r="C804" s="85"/>
      <c r="D804" s="85"/>
    </row>
    <row r="805" spans="1:4" ht="12.75">
      <c r="A805" s="85"/>
      <c r="C805" s="85"/>
      <c r="D805" s="85"/>
    </row>
    <row r="806" spans="1:4" ht="12.75">
      <c r="A806" s="85"/>
      <c r="C806" s="85"/>
      <c r="D806" s="85"/>
    </row>
    <row r="807" spans="1:4" ht="12.75">
      <c r="A807" s="85"/>
      <c r="C807" s="85"/>
      <c r="D807" s="85"/>
    </row>
    <row r="808" spans="1:4" ht="12.75">
      <c r="A808" s="85"/>
      <c r="C808" s="85"/>
      <c r="D808" s="85"/>
    </row>
    <row r="809" spans="1:4" ht="12.75">
      <c r="A809" s="85"/>
      <c r="C809" s="85"/>
      <c r="D809" s="85"/>
    </row>
    <row r="810" spans="1:4" ht="12.75">
      <c r="A810" s="85"/>
      <c r="C810" s="85"/>
      <c r="D810" s="85"/>
    </row>
    <row r="811" spans="1:4" ht="12.75">
      <c r="A811" s="85"/>
      <c r="C811" s="85"/>
      <c r="D811" s="85"/>
    </row>
    <row r="812" spans="1:4" ht="12.75">
      <c r="A812" s="85"/>
      <c r="C812" s="85"/>
      <c r="D812" s="85"/>
    </row>
    <row r="813" spans="1:4" ht="12.75">
      <c r="A813" s="85"/>
      <c r="C813" s="85"/>
      <c r="D813" s="85"/>
    </row>
    <row r="814" spans="1:4" ht="12.75">
      <c r="A814" s="85"/>
      <c r="C814" s="85"/>
      <c r="D814" s="85"/>
    </row>
    <row r="815" spans="1:4" ht="12.75">
      <c r="A815" s="85"/>
      <c r="C815" s="85"/>
      <c r="D815" s="85"/>
    </row>
    <row r="816" spans="1:4" ht="12.75">
      <c r="A816" s="85"/>
      <c r="C816" s="85"/>
      <c r="D816" s="85"/>
    </row>
    <row r="817" spans="1:4" ht="12.75">
      <c r="A817" s="85"/>
      <c r="C817" s="85"/>
      <c r="D817" s="85"/>
    </row>
    <row r="818" spans="1:4" ht="12.75">
      <c r="A818" s="85"/>
      <c r="C818" s="85"/>
      <c r="D818" s="85"/>
    </row>
    <row r="819" spans="1:4" ht="12.75">
      <c r="A819" s="85"/>
      <c r="C819" s="85"/>
      <c r="D819" s="85"/>
    </row>
    <row r="820" spans="1:4" ht="12.75">
      <c r="A820" s="85"/>
      <c r="C820" s="85"/>
      <c r="D820" s="85"/>
    </row>
    <row r="821" spans="1:4" ht="12.75">
      <c r="A821" s="85"/>
      <c r="C821" s="85"/>
      <c r="D821" s="85"/>
    </row>
    <row r="822" spans="1:4" ht="12.75">
      <c r="A822" s="85"/>
      <c r="C822" s="85"/>
      <c r="D822" s="85"/>
    </row>
    <row r="823" spans="1:4" ht="12.75">
      <c r="A823" s="85"/>
      <c r="C823" s="85"/>
      <c r="D823" s="85"/>
    </row>
    <row r="860" spans="1:4" ht="12.75">
      <c r="A860" s="86"/>
      <c r="C860" s="85"/>
      <c r="D860" s="85"/>
    </row>
    <row r="861" spans="1:4" ht="12.75">
      <c r="A861" s="86"/>
      <c r="C861" s="85"/>
      <c r="D861" s="85"/>
    </row>
    <row r="862" spans="1:4" ht="12.75">
      <c r="A862" s="86"/>
      <c r="C862" s="85"/>
      <c r="D862" s="85"/>
    </row>
    <row r="863" ht="12.75">
      <c r="A863" s="87"/>
    </row>
    <row r="864" ht="12.75">
      <c r="A864" s="88"/>
    </row>
    <row r="865" ht="12.75">
      <c r="A865" s="88"/>
    </row>
    <row r="866" ht="12.75">
      <c r="A866" s="88"/>
    </row>
    <row r="867" ht="12.75">
      <c r="A867" s="88"/>
    </row>
    <row r="868" ht="12.75">
      <c r="A868" s="88"/>
    </row>
    <row r="869" ht="12.75">
      <c r="A869" s="88"/>
    </row>
    <row r="870" ht="12.75">
      <c r="A870" s="88"/>
    </row>
    <row r="871" ht="12.75">
      <c r="A871" s="89"/>
    </row>
    <row r="872" ht="12.75">
      <c r="A872" s="89"/>
    </row>
    <row r="873" ht="12.75">
      <c r="A873" s="89"/>
    </row>
    <row r="874" ht="12.75">
      <c r="A874" s="89"/>
    </row>
    <row r="875" ht="12.75">
      <c r="A875" s="89"/>
    </row>
    <row r="876" ht="12.75">
      <c r="A876" s="89"/>
    </row>
    <row r="877" ht="12.75">
      <c r="A877" s="88"/>
    </row>
    <row r="878" ht="12.75">
      <c r="A878" s="88"/>
    </row>
    <row r="879" ht="12.75">
      <c r="A879" s="89"/>
    </row>
    <row r="880" ht="12.75">
      <c r="A880" s="89"/>
    </row>
    <row r="881" ht="12.75">
      <c r="A881" s="88"/>
    </row>
    <row r="882" ht="12.75">
      <c r="A882" s="89"/>
    </row>
    <row r="883" ht="12.75">
      <c r="A883" s="89"/>
    </row>
    <row r="884" ht="12.75">
      <c r="A884" s="89"/>
    </row>
    <row r="885" ht="12.75">
      <c r="A885" s="89"/>
    </row>
    <row r="886" ht="12.75">
      <c r="A886" s="89"/>
    </row>
    <row r="887" ht="12.75">
      <c r="A887" s="89"/>
    </row>
    <row r="888" ht="12.75">
      <c r="A888" s="89"/>
    </row>
    <row r="889" ht="12.75">
      <c r="A889" s="89"/>
    </row>
    <row r="890" ht="12.75">
      <c r="A890" s="89"/>
    </row>
    <row r="891" ht="12.75">
      <c r="A891" s="89"/>
    </row>
    <row r="892" ht="12.75">
      <c r="A892" s="89"/>
    </row>
    <row r="893" ht="12.75">
      <c r="A893" s="89"/>
    </row>
    <row r="894" ht="12.75">
      <c r="A894" s="89"/>
    </row>
    <row r="895" ht="12.75">
      <c r="A895" s="89"/>
    </row>
    <row r="896" ht="12.75">
      <c r="A896" s="89"/>
    </row>
    <row r="897" ht="12.75">
      <c r="A897" s="89"/>
    </row>
    <row r="898" ht="12.75">
      <c r="A898" s="88"/>
    </row>
    <row r="899" ht="12.75">
      <c r="A899" s="88"/>
    </row>
    <row r="900" ht="12.75">
      <c r="A900" s="89"/>
    </row>
    <row r="901" ht="12.75">
      <c r="A901" s="89"/>
    </row>
    <row r="902" ht="12.75">
      <c r="A902" s="89"/>
    </row>
    <row r="903" ht="12.75">
      <c r="A903" s="88"/>
    </row>
    <row r="904" ht="12.75">
      <c r="A904" s="88"/>
    </row>
    <row r="905" ht="12.75">
      <c r="A905" s="89"/>
    </row>
    <row r="906" ht="12.75">
      <c r="A906" s="89"/>
    </row>
    <row r="907" ht="12.75">
      <c r="A907" s="89"/>
    </row>
    <row r="908" ht="12.75">
      <c r="A908" s="89"/>
    </row>
    <row r="909" ht="12.75">
      <c r="A909" s="89"/>
    </row>
    <row r="910" ht="12.75">
      <c r="A910" s="89"/>
    </row>
    <row r="911" ht="12.75">
      <c r="A911" s="89"/>
    </row>
    <row r="912" ht="12.75">
      <c r="A912" s="89"/>
    </row>
    <row r="913" ht="12.75">
      <c r="A913" s="89"/>
    </row>
    <row r="914" ht="12.75">
      <c r="A914" s="89"/>
    </row>
    <row r="915" ht="12.75">
      <c r="A915" s="89"/>
    </row>
    <row r="916" ht="12.75">
      <c r="A916" s="89"/>
    </row>
    <row r="917" ht="12.75">
      <c r="A917" s="89"/>
    </row>
    <row r="918" ht="12.75">
      <c r="A918" s="89"/>
    </row>
    <row r="919" ht="12.75">
      <c r="A919" s="89"/>
    </row>
    <row r="920" ht="12.75">
      <c r="A920" s="89"/>
    </row>
    <row r="921" ht="12.75">
      <c r="A921" s="89"/>
    </row>
    <row r="922" ht="12.75">
      <c r="A922" s="89"/>
    </row>
    <row r="923" ht="12.75">
      <c r="A923" s="88"/>
    </row>
    <row r="924" ht="12.75">
      <c r="A924" s="88"/>
    </row>
    <row r="925" ht="12.75">
      <c r="A925" s="88"/>
    </row>
    <row r="926" ht="12.75">
      <c r="A926" s="88"/>
    </row>
    <row r="927" ht="12.75">
      <c r="A927" s="88"/>
    </row>
    <row r="928" ht="12.75">
      <c r="A928" s="89"/>
    </row>
    <row r="929" ht="12.75">
      <c r="A929" s="89"/>
    </row>
    <row r="930" ht="12.75">
      <c r="A930" s="89"/>
    </row>
    <row r="931" ht="12.75">
      <c r="A931" s="89"/>
    </row>
    <row r="932" ht="12.75">
      <c r="A932" s="89"/>
    </row>
    <row r="933" ht="12.75">
      <c r="A933" s="89"/>
    </row>
    <row r="934" ht="12.75">
      <c r="A934" s="89"/>
    </row>
    <row r="935" ht="12.75">
      <c r="A935" s="89"/>
    </row>
    <row r="936" ht="12.75">
      <c r="A936" s="89"/>
    </row>
    <row r="937" ht="12.75">
      <c r="A937" s="88"/>
    </row>
    <row r="938" ht="12.75">
      <c r="A938" s="88"/>
    </row>
    <row r="939" ht="12.75">
      <c r="A939" s="89"/>
    </row>
    <row r="940" ht="12.75">
      <c r="A940" s="88"/>
    </row>
    <row r="941" ht="12.75">
      <c r="A941" s="88"/>
    </row>
    <row r="942" ht="12.75">
      <c r="A942" s="88"/>
    </row>
    <row r="943" ht="12.75">
      <c r="A943" s="88"/>
    </row>
    <row r="944" ht="12.75">
      <c r="A944" s="88"/>
    </row>
    <row r="945" ht="12.75">
      <c r="A945" s="88"/>
    </row>
    <row r="946" ht="12.75">
      <c r="A946" s="88"/>
    </row>
    <row r="947" ht="12.75">
      <c r="A947" s="88"/>
    </row>
    <row r="948" ht="12.75">
      <c r="A948" s="88"/>
    </row>
    <row r="949" ht="12.75">
      <c r="A949" s="88"/>
    </row>
    <row r="950" ht="12.75">
      <c r="A950" s="88"/>
    </row>
    <row r="951" ht="12.75">
      <c r="A951" s="88"/>
    </row>
    <row r="952" ht="12.75">
      <c r="A952" s="88"/>
    </row>
    <row r="953" ht="12.75">
      <c r="A953" s="88"/>
    </row>
    <row r="954" ht="12.75">
      <c r="A954" s="88"/>
    </row>
    <row r="955" ht="12.75">
      <c r="A955" s="88"/>
    </row>
    <row r="956" ht="12.75">
      <c r="A956" s="88"/>
    </row>
    <row r="957" ht="12.75">
      <c r="A957" s="89"/>
    </row>
    <row r="958" ht="12.75">
      <c r="A958" s="89"/>
    </row>
    <row r="959" ht="12.75">
      <c r="A959" s="89"/>
    </row>
    <row r="960" ht="12.75">
      <c r="A960" s="88"/>
    </row>
    <row r="961" ht="12.75">
      <c r="A961" s="88"/>
    </row>
    <row r="962" ht="12.75">
      <c r="A962" s="89"/>
    </row>
    <row r="963" ht="12.75">
      <c r="A963" s="89"/>
    </row>
    <row r="964" ht="12.75">
      <c r="A964" s="89"/>
    </row>
    <row r="965" ht="12.75">
      <c r="A965" s="88"/>
    </row>
    <row r="966" ht="12.75">
      <c r="A966" s="88"/>
    </row>
    <row r="967" ht="12.75">
      <c r="A967" s="89"/>
    </row>
    <row r="968" ht="12.75">
      <c r="A968" s="88"/>
    </row>
    <row r="969" ht="12.75">
      <c r="A969" s="88"/>
    </row>
    <row r="970" ht="12.75">
      <c r="A970" s="89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ht="12.75">
      <c r="A977" s="83"/>
    </row>
    <row r="978" ht="12.75">
      <c r="A978" s="83"/>
    </row>
    <row r="979" ht="12.75">
      <c r="A979" s="83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ht="12.75">
      <c r="A986" s="83"/>
    </row>
    <row r="987" ht="12.75">
      <c r="A987" s="83"/>
    </row>
    <row r="988" ht="12.75">
      <c r="A988" s="83"/>
    </row>
    <row r="989" ht="12.75">
      <c r="A989" s="83"/>
    </row>
    <row r="990" ht="12.75">
      <c r="A990" s="83"/>
    </row>
    <row r="991" ht="12.75">
      <c r="A991" s="83"/>
    </row>
    <row r="992" ht="12.75">
      <c r="A992" s="83"/>
    </row>
    <row r="993" ht="12.75">
      <c r="A993" s="83"/>
    </row>
    <row r="994" ht="12.75">
      <c r="A994" s="83"/>
    </row>
    <row r="995" ht="12.75">
      <c r="A995" s="83"/>
    </row>
    <row r="996" ht="12.75">
      <c r="A996" s="83"/>
    </row>
    <row r="997" ht="12.75">
      <c r="A997" s="83"/>
    </row>
    <row r="998" ht="12.75">
      <c r="A998" s="83"/>
    </row>
    <row r="999" ht="12.75">
      <c r="A999" s="83"/>
    </row>
    <row r="1000" ht="12.75">
      <c r="A1000" s="83"/>
    </row>
    <row r="1001" ht="12.75">
      <c r="A1001" s="83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spans="1:3" ht="12.75">
      <c r="A1060" s="86"/>
      <c r="C1060" s="85"/>
    </row>
    <row r="1061" spans="1:3" ht="12.75">
      <c r="A1061" s="86"/>
      <c r="C1061" s="85"/>
    </row>
    <row r="1062" spans="1:3" ht="12.75">
      <c r="A1062" s="86"/>
      <c r="C1062" s="85"/>
    </row>
    <row r="1063" spans="1:3" ht="12.75">
      <c r="A1063" s="86"/>
      <c r="C1063" s="85"/>
    </row>
    <row r="1064" spans="1:3" ht="12.75">
      <c r="A1064" s="86"/>
      <c r="C1064" s="85"/>
    </row>
    <row r="1065" spans="1:3" ht="12.75">
      <c r="A1065" s="86"/>
      <c r="C1065" s="85"/>
    </row>
    <row r="1066" spans="1:3" ht="12.75">
      <c r="A1066" s="86"/>
      <c r="C1066" s="85"/>
    </row>
    <row r="1067" spans="1:3" ht="12.75">
      <c r="A1067" s="86"/>
      <c r="C1067" s="85"/>
    </row>
    <row r="1068" spans="1:3" ht="12.75">
      <c r="A1068" s="86"/>
      <c r="C1068" s="85"/>
    </row>
    <row r="1069" spans="1:3" ht="12.75">
      <c r="A1069" s="86"/>
      <c r="C1069" s="85"/>
    </row>
    <row r="1070" spans="1:3" ht="12.75">
      <c r="A1070" s="86"/>
      <c r="C1070" s="85"/>
    </row>
    <row r="1071" spans="1:3" ht="12.75">
      <c r="A1071" s="86"/>
      <c r="C1071" s="85"/>
    </row>
    <row r="1072" spans="1:3" ht="12.75">
      <c r="A1072" s="86"/>
      <c r="C1072" s="85"/>
    </row>
    <row r="1073" spans="1:3" ht="12.75">
      <c r="A1073" s="86"/>
      <c r="C1073" s="85"/>
    </row>
    <row r="1074" spans="1:3" ht="12.75">
      <c r="A1074" s="86"/>
      <c r="C1074" s="85"/>
    </row>
    <row r="1075" spans="1:3" ht="12.75">
      <c r="A1075" s="86"/>
      <c r="C1075" s="85"/>
    </row>
    <row r="1076" spans="1:3" ht="12.75">
      <c r="A1076" s="86"/>
      <c r="C1076" s="85"/>
    </row>
    <row r="1077" spans="1:3" ht="12.75">
      <c r="A1077" s="86"/>
      <c r="C1077" s="85"/>
    </row>
    <row r="1078" spans="1:3" ht="12.75">
      <c r="A1078" s="86"/>
      <c r="C1078" s="85"/>
    </row>
    <row r="1079" spans="1:3" ht="12.75">
      <c r="A1079" s="86"/>
      <c r="C1079" s="85"/>
    </row>
    <row r="1080" spans="1:3" ht="12.75">
      <c r="A1080" s="86"/>
      <c r="C1080" s="85"/>
    </row>
    <row r="1081" spans="1:3" ht="12.75">
      <c r="A1081" s="86"/>
      <c r="C1081" s="85"/>
    </row>
    <row r="1082" spans="1:3" ht="12.75">
      <c r="A1082" s="86"/>
      <c r="C1082" s="85"/>
    </row>
    <row r="1083" spans="1:3" ht="12.75">
      <c r="A1083" s="86"/>
      <c r="C1083" s="85"/>
    </row>
    <row r="1084" spans="1:3" ht="12.75">
      <c r="A1084" s="86"/>
      <c r="C1084" s="85"/>
    </row>
    <row r="1085" spans="1:3" ht="12.75">
      <c r="A1085" s="86"/>
      <c r="C1085" s="85"/>
    </row>
    <row r="1086" spans="1:3" ht="12.75">
      <c r="A1086" s="86"/>
      <c r="C1086" s="85"/>
    </row>
    <row r="1087" spans="1:3" ht="12.75">
      <c r="A1087" s="86"/>
      <c r="C1087" s="85"/>
    </row>
    <row r="1088" spans="1:3" ht="12.75">
      <c r="A1088" s="86"/>
      <c r="C1088" s="85"/>
    </row>
    <row r="1089" spans="1:3" ht="12.75">
      <c r="A1089" s="86"/>
      <c r="C1089" s="85"/>
    </row>
    <row r="1090" spans="1:3" ht="12.75">
      <c r="A1090" s="86"/>
      <c r="C1090" s="85"/>
    </row>
    <row r="1091" spans="1:3" ht="12.75">
      <c r="A1091" s="86"/>
      <c r="C1091" s="85"/>
    </row>
    <row r="1092" spans="1:3" ht="12.75">
      <c r="A1092" s="86"/>
      <c r="C1092" s="85"/>
    </row>
    <row r="1093" spans="1:3" ht="12.75">
      <c r="A1093" s="86"/>
      <c r="C1093" s="85"/>
    </row>
    <row r="1094" spans="1:3" ht="12.75">
      <c r="A1094" s="86"/>
      <c r="C1094" s="85"/>
    </row>
    <row r="1095" spans="1:3" ht="12.75">
      <c r="A1095" s="86"/>
      <c r="C1095" s="85"/>
    </row>
    <row r="1096" spans="1:3" ht="12.75">
      <c r="A1096" s="86"/>
      <c r="C1096" s="85"/>
    </row>
    <row r="1097" spans="1:3" ht="12.75">
      <c r="A1097" s="86"/>
      <c r="C1097" s="85"/>
    </row>
    <row r="1098" spans="1:3" ht="12.75">
      <c r="A1098" s="86"/>
      <c r="C1098" s="85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spans="1:4" ht="12.75">
      <c r="A1193" s="86"/>
      <c r="C1193" s="85"/>
      <c r="D1193" s="85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spans="1:4" ht="12.75">
      <c r="A1199" s="86"/>
      <c r="C1199" s="85"/>
      <c r="D1199" s="85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spans="1:4" ht="12.75">
      <c r="A1252" s="86"/>
      <c r="C1252" s="85"/>
      <c r="D1252" s="85"/>
    </row>
    <row r="1253" spans="1:4" ht="12.75">
      <c r="A1253" s="86"/>
      <c r="C1253" s="85"/>
      <c r="D1253" s="85"/>
    </row>
    <row r="1254" spans="1:4" ht="12.75">
      <c r="A1254" s="86"/>
      <c r="C1254" s="85"/>
      <c r="D1254" s="85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spans="1:3" ht="12.75">
      <c r="A1265" s="90"/>
      <c r="C1265" s="90"/>
    </row>
    <row r="1266" ht="12.75">
      <c r="A1266" s="83"/>
    </row>
    <row r="1267" ht="12.75">
      <c r="A1267" s="83"/>
    </row>
    <row r="1268" ht="12.75">
      <c r="A1268" s="83"/>
    </row>
    <row r="1269" s="83" customFormat="1" ht="12.75"/>
    <row r="1270" s="83" customFormat="1" ht="12.75"/>
    <row r="1271" s="83" customFormat="1" ht="12.75"/>
    <row r="1272" s="83" customFormat="1" ht="12.75"/>
    <row r="1273" s="83" customFormat="1" ht="12.75"/>
    <row r="1274" s="83" customFormat="1" ht="12.75"/>
    <row r="1275" s="83" customFormat="1" ht="12.75"/>
    <row r="1276" s="83" customFormat="1" ht="12.75"/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ht="12.75">
      <c r="A1319" s="83"/>
    </row>
    <row r="1320" ht="12.75">
      <c r="A1320" s="83"/>
    </row>
    <row r="1321" ht="12.75">
      <c r="A1321" s="83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ht="12.75">
      <c r="A1332" s="83"/>
    </row>
    <row r="1333" ht="12.75">
      <c r="A1333" s="83"/>
    </row>
    <row r="1334" ht="12.75">
      <c r="A1334" s="83"/>
    </row>
    <row r="1335" ht="12.75">
      <c r="A1335" s="83"/>
    </row>
    <row r="1336" ht="12.75">
      <c r="A1336" s="83"/>
    </row>
    <row r="1337" ht="12.75">
      <c r="A1337" s="83"/>
    </row>
    <row r="1338" ht="12.75">
      <c r="A1338" s="83"/>
    </row>
    <row r="1339" ht="12.75">
      <c r="A1339" s="83"/>
    </row>
    <row r="1340" ht="12.75">
      <c r="A1340" s="83"/>
    </row>
    <row r="1341" ht="12.75">
      <c r="A1341" s="83"/>
    </row>
    <row r="1342" ht="12.75">
      <c r="A1342" s="83"/>
    </row>
    <row r="1343" ht="12.75">
      <c r="A1343" s="83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</sheetData>
  <sheetProtection/>
  <mergeCells count="11">
    <mergeCell ref="E1:I1"/>
    <mergeCell ref="E2:I2"/>
    <mergeCell ref="D6:I6"/>
    <mergeCell ref="E4:I4"/>
    <mergeCell ref="E5:I5"/>
    <mergeCell ref="E3:I3"/>
    <mergeCell ref="B10:I10"/>
    <mergeCell ref="B9:I9"/>
    <mergeCell ref="B683:F683"/>
    <mergeCell ref="C7:I7"/>
    <mergeCell ref="D8:I8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7"/>
  <sheetViews>
    <sheetView view="pageBreakPreview" zoomScale="110" zoomScaleSheetLayoutView="110" zoomScalePageLayoutView="0" workbookViewId="0" topLeftCell="A1">
      <selection activeCell="E2" sqref="E2:L2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6.875" style="73" customWidth="1"/>
    <col min="4" max="4" width="8.625" style="73" customWidth="1"/>
    <col min="5" max="5" width="11.125" style="73" customWidth="1"/>
    <col min="6" max="6" width="7.375" style="73" customWidth="1"/>
    <col min="7" max="7" width="14.75390625" style="73" hidden="1" customWidth="1"/>
    <col min="8" max="8" width="14.75390625" style="73" customWidth="1"/>
    <col min="9" max="9" width="15.375" style="73" customWidth="1"/>
    <col min="10" max="10" width="15.00390625" style="73" hidden="1" customWidth="1"/>
    <col min="11" max="11" width="14.875" style="73" customWidth="1"/>
    <col min="12" max="12" width="19.00390625" style="73" customWidth="1"/>
    <col min="13" max="16384" width="9.125" style="73" customWidth="1"/>
  </cols>
  <sheetData>
    <row r="1" spans="3:12" ht="12.75">
      <c r="C1" s="91"/>
      <c r="D1" s="91"/>
      <c r="E1" s="157" t="s">
        <v>1607</v>
      </c>
      <c r="F1" s="157"/>
      <c r="G1" s="157"/>
      <c r="H1" s="157"/>
      <c r="I1" s="157"/>
      <c r="J1" s="157"/>
      <c r="K1" s="157"/>
      <c r="L1" s="157"/>
    </row>
    <row r="2" spans="3:12" ht="12.75">
      <c r="C2" s="91"/>
      <c r="D2" s="91"/>
      <c r="E2" s="157" t="s">
        <v>1507</v>
      </c>
      <c r="F2" s="157"/>
      <c r="G2" s="157"/>
      <c r="H2" s="157"/>
      <c r="I2" s="157"/>
      <c r="J2" s="157"/>
      <c r="K2" s="157"/>
      <c r="L2" s="157"/>
    </row>
    <row r="3" spans="3:12" ht="12.75">
      <c r="C3" s="91"/>
      <c r="D3" s="91"/>
      <c r="E3" s="157" t="s">
        <v>1006</v>
      </c>
      <c r="F3" s="157"/>
      <c r="G3" s="157"/>
      <c r="H3" s="157"/>
      <c r="I3" s="157"/>
      <c r="J3" s="157"/>
      <c r="K3" s="157"/>
      <c r="L3" s="157"/>
    </row>
    <row r="4" spans="3:12" ht="15">
      <c r="C4" s="91"/>
      <c r="D4" s="91"/>
      <c r="E4" s="128" t="s">
        <v>1087</v>
      </c>
      <c r="F4" s="157" t="s">
        <v>1572</v>
      </c>
      <c r="G4" s="157"/>
      <c r="H4" s="157"/>
      <c r="I4" s="157"/>
      <c r="J4" s="157"/>
      <c r="K4" s="157"/>
      <c r="L4" s="157"/>
    </row>
    <row r="5" spans="3:12" ht="15">
      <c r="C5" s="91"/>
      <c r="D5" s="91"/>
      <c r="E5" s="155" t="s">
        <v>1573</v>
      </c>
      <c r="F5" s="155"/>
      <c r="G5" s="155"/>
      <c r="H5" s="155"/>
      <c r="I5" s="155"/>
      <c r="J5" s="155"/>
      <c r="K5" s="155"/>
      <c r="L5" s="155"/>
    </row>
    <row r="6" spans="3:12" ht="12.75">
      <c r="C6" s="91"/>
      <c r="D6" s="91"/>
      <c r="E6" s="157" t="s">
        <v>1593</v>
      </c>
      <c r="F6" s="157"/>
      <c r="G6" s="157"/>
      <c r="H6" s="157"/>
      <c r="I6" s="157"/>
      <c r="J6" s="157"/>
      <c r="K6" s="157"/>
      <c r="L6" s="157"/>
    </row>
    <row r="7" spans="3:12" ht="12.75">
      <c r="C7" s="91"/>
      <c r="D7" s="91"/>
      <c r="E7" s="91"/>
      <c r="F7" s="91"/>
      <c r="G7" s="91"/>
      <c r="H7" s="157" t="s">
        <v>1299</v>
      </c>
      <c r="I7" s="157"/>
      <c r="J7" s="157"/>
      <c r="K7" s="157"/>
      <c r="L7" s="157"/>
    </row>
    <row r="8" spans="1:12" ht="15">
      <c r="A8" s="127"/>
      <c r="B8" s="91"/>
      <c r="C8" s="91"/>
      <c r="D8" s="157" t="s">
        <v>1574</v>
      </c>
      <c r="E8" s="157"/>
      <c r="F8" s="157"/>
      <c r="G8" s="157"/>
      <c r="H8" s="157"/>
      <c r="I8" s="157"/>
      <c r="J8" s="157"/>
      <c r="K8" s="157"/>
      <c r="L8" s="157"/>
    </row>
    <row r="9" spans="1:12" ht="15">
      <c r="A9" s="127"/>
      <c r="B9" s="91"/>
      <c r="C9" s="157" t="s">
        <v>1575</v>
      </c>
      <c r="D9" s="157"/>
      <c r="E9" s="157"/>
      <c r="F9" s="157"/>
      <c r="G9" s="157"/>
      <c r="H9" s="157"/>
      <c r="I9" s="157"/>
      <c r="J9" s="157"/>
      <c r="K9" s="157"/>
      <c r="L9" s="157"/>
    </row>
    <row r="10" spans="2:12" ht="51" customHeight="1">
      <c r="B10" s="156" t="s">
        <v>1591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2:15" ht="31.5">
      <c r="B11" s="77" t="s">
        <v>631</v>
      </c>
      <c r="C11" s="129" t="s">
        <v>633</v>
      </c>
      <c r="D11" s="129" t="s">
        <v>634</v>
      </c>
      <c r="E11" s="129" t="s">
        <v>635</v>
      </c>
      <c r="F11" s="129" t="s">
        <v>636</v>
      </c>
      <c r="G11" s="129" t="s">
        <v>1153</v>
      </c>
      <c r="H11" s="129" t="s">
        <v>1154</v>
      </c>
      <c r="I11" s="129" t="s">
        <v>1155</v>
      </c>
      <c r="J11" s="129" t="s">
        <v>1576</v>
      </c>
      <c r="K11" s="129" t="s">
        <v>1577</v>
      </c>
      <c r="L11" s="129" t="s">
        <v>1578</v>
      </c>
      <c r="M11" s="130"/>
      <c r="N11" s="130"/>
      <c r="O11" s="130"/>
    </row>
    <row r="12" spans="2:15" ht="12.75">
      <c r="B12" s="75" t="s">
        <v>401</v>
      </c>
      <c r="C12" s="75" t="s">
        <v>402</v>
      </c>
      <c r="D12" s="75" t="s">
        <v>403</v>
      </c>
      <c r="E12" s="75" t="s">
        <v>404</v>
      </c>
      <c r="F12" s="75" t="s">
        <v>405</v>
      </c>
      <c r="G12" s="75" t="s">
        <v>406</v>
      </c>
      <c r="H12" s="75" t="s">
        <v>406</v>
      </c>
      <c r="I12" s="75" t="s">
        <v>56</v>
      </c>
      <c r="J12" s="75" t="s">
        <v>80</v>
      </c>
      <c r="K12" s="75" t="s">
        <v>392</v>
      </c>
      <c r="L12" s="75" t="s">
        <v>628</v>
      </c>
      <c r="M12" s="97"/>
      <c r="N12" s="97"/>
      <c r="O12" s="97"/>
    </row>
    <row r="13" spans="2:15" ht="12.75">
      <c r="B13" s="131" t="s">
        <v>952</v>
      </c>
      <c r="C13" s="80" t="s">
        <v>638</v>
      </c>
      <c r="D13" s="81"/>
      <c r="E13" s="81"/>
      <c r="F13" s="80"/>
      <c r="G13" s="82">
        <f>G28+G50+G74+G78+G82+G14+G20+G54</f>
        <v>53902151</v>
      </c>
      <c r="H13" s="82">
        <f>H28+H50+H74+H78+H82+H14+H20+H54</f>
        <v>-20683.85</v>
      </c>
      <c r="I13" s="82">
        <f>G13+H13</f>
        <v>53881467.15</v>
      </c>
      <c r="J13" s="82">
        <f>J28+J50+J74+J78+J82+J14+J20+J54</f>
        <v>53983051</v>
      </c>
      <c r="K13" s="82">
        <f>K28+K50+K74+K78+K82</f>
        <v>-405145.4</v>
      </c>
      <c r="L13" s="82">
        <f aca="true" t="shared" si="0" ref="L13:L107">J13+K13</f>
        <v>53577905.6</v>
      </c>
      <c r="M13" s="89"/>
      <c r="N13" s="89"/>
      <c r="O13" s="89"/>
    </row>
    <row r="14" spans="2:12" ht="25.5">
      <c r="B14" s="131" t="s">
        <v>410</v>
      </c>
      <c r="C14" s="80" t="s">
        <v>638</v>
      </c>
      <c r="D14" s="81" t="s">
        <v>639</v>
      </c>
      <c r="E14" s="81"/>
      <c r="F14" s="80"/>
      <c r="G14" s="82">
        <f aca="true" t="shared" si="1" ref="G14:K15">G15</f>
        <v>1477660</v>
      </c>
      <c r="H14" s="82">
        <f t="shared" si="1"/>
        <v>0</v>
      </c>
      <c r="I14" s="82">
        <f aca="true" t="shared" si="2" ref="I14:I77">G14+H14</f>
        <v>1477660</v>
      </c>
      <c r="J14" s="82">
        <f>J15</f>
        <v>1477660</v>
      </c>
      <c r="K14" s="82">
        <f>K15</f>
        <v>0</v>
      </c>
      <c r="L14" s="82">
        <f aca="true" t="shared" si="3" ref="L14:L27">J14+K14</f>
        <v>1477660</v>
      </c>
    </row>
    <row r="15" spans="2:12" ht="12.75">
      <c r="B15" s="131" t="s">
        <v>809</v>
      </c>
      <c r="C15" s="80" t="s">
        <v>638</v>
      </c>
      <c r="D15" s="81" t="s">
        <v>639</v>
      </c>
      <c r="E15" s="81" t="s">
        <v>785</v>
      </c>
      <c r="F15" s="80"/>
      <c r="G15" s="82">
        <f t="shared" si="1"/>
        <v>1477660</v>
      </c>
      <c r="H15" s="82">
        <f t="shared" si="1"/>
        <v>0</v>
      </c>
      <c r="I15" s="82">
        <f t="shared" si="2"/>
        <v>1477660</v>
      </c>
      <c r="J15" s="82">
        <f t="shared" si="1"/>
        <v>1477660</v>
      </c>
      <c r="K15" s="82">
        <f t="shared" si="1"/>
        <v>0</v>
      </c>
      <c r="L15" s="82">
        <f t="shared" si="3"/>
        <v>1477660</v>
      </c>
    </row>
    <row r="16" spans="2:12" ht="25.5">
      <c r="B16" s="131" t="s">
        <v>810</v>
      </c>
      <c r="C16" s="80" t="s">
        <v>638</v>
      </c>
      <c r="D16" s="81" t="s">
        <v>639</v>
      </c>
      <c r="E16" s="81" t="s">
        <v>784</v>
      </c>
      <c r="F16" s="80"/>
      <c r="G16" s="82">
        <f>G18</f>
        <v>1477660</v>
      </c>
      <c r="H16" s="82">
        <f>H18</f>
        <v>0</v>
      </c>
      <c r="I16" s="82">
        <f t="shared" si="2"/>
        <v>1477660</v>
      </c>
      <c r="J16" s="82">
        <f>J18</f>
        <v>1477660</v>
      </c>
      <c r="K16" s="82">
        <f>K18</f>
        <v>0</v>
      </c>
      <c r="L16" s="82">
        <f t="shared" si="3"/>
        <v>1477660</v>
      </c>
    </row>
    <row r="17" spans="2:12" ht="51" hidden="1">
      <c r="B17" s="131" t="s">
        <v>767</v>
      </c>
      <c r="C17" s="80" t="s">
        <v>638</v>
      </c>
      <c r="D17" s="81" t="s">
        <v>639</v>
      </c>
      <c r="E17" s="81" t="s">
        <v>659</v>
      </c>
      <c r="F17" s="80" t="s">
        <v>735</v>
      </c>
      <c r="G17" s="82">
        <v>0</v>
      </c>
      <c r="H17" s="82">
        <v>0</v>
      </c>
      <c r="I17" s="82">
        <f t="shared" si="2"/>
        <v>0</v>
      </c>
      <c r="J17" s="82">
        <v>0</v>
      </c>
      <c r="K17" s="82">
        <v>0</v>
      </c>
      <c r="L17" s="82">
        <f t="shared" si="3"/>
        <v>0</v>
      </c>
    </row>
    <row r="18" spans="2:12" ht="25.5">
      <c r="B18" s="131" t="s">
        <v>621</v>
      </c>
      <c r="C18" s="80" t="s">
        <v>638</v>
      </c>
      <c r="D18" s="81" t="s">
        <v>639</v>
      </c>
      <c r="E18" s="81" t="s">
        <v>1355</v>
      </c>
      <c r="F18" s="80"/>
      <c r="G18" s="82">
        <f>G19</f>
        <v>1477660</v>
      </c>
      <c r="H18" s="82">
        <f>H19</f>
        <v>0</v>
      </c>
      <c r="I18" s="82">
        <f t="shared" si="2"/>
        <v>1477660</v>
      </c>
      <c r="J18" s="82">
        <f>J19</f>
        <v>1477660</v>
      </c>
      <c r="K18" s="82">
        <f>K19</f>
        <v>0</v>
      </c>
      <c r="L18" s="82">
        <f t="shared" si="3"/>
        <v>1477660</v>
      </c>
    </row>
    <row r="19" spans="2:12" ht="51">
      <c r="B19" s="131" t="s">
        <v>767</v>
      </c>
      <c r="C19" s="80" t="s">
        <v>638</v>
      </c>
      <c r="D19" s="81" t="s">
        <v>639</v>
      </c>
      <c r="E19" s="81" t="s">
        <v>1355</v>
      </c>
      <c r="F19" s="80" t="s">
        <v>735</v>
      </c>
      <c r="G19" s="82">
        <v>1477660</v>
      </c>
      <c r="H19" s="82">
        <v>0</v>
      </c>
      <c r="I19" s="82">
        <f t="shared" si="2"/>
        <v>1477660</v>
      </c>
      <c r="J19" s="82">
        <v>1477660</v>
      </c>
      <c r="K19" s="82">
        <v>0</v>
      </c>
      <c r="L19" s="82">
        <f t="shared" si="3"/>
        <v>1477660</v>
      </c>
    </row>
    <row r="20" spans="2:12" ht="38.25">
      <c r="B20" s="131" t="s">
        <v>416</v>
      </c>
      <c r="C20" s="80" t="s">
        <v>638</v>
      </c>
      <c r="D20" s="81" t="s">
        <v>640</v>
      </c>
      <c r="E20" s="81"/>
      <c r="F20" s="80"/>
      <c r="G20" s="82">
        <f aca="true" t="shared" si="4" ref="G20:K21">G21</f>
        <v>1087660</v>
      </c>
      <c r="H20" s="82">
        <f t="shared" si="4"/>
        <v>0</v>
      </c>
      <c r="I20" s="82">
        <f t="shared" si="2"/>
        <v>1087660</v>
      </c>
      <c r="J20" s="82">
        <f t="shared" si="4"/>
        <v>1087660</v>
      </c>
      <c r="K20" s="82">
        <f t="shared" si="4"/>
        <v>0</v>
      </c>
      <c r="L20" s="82">
        <f t="shared" si="3"/>
        <v>1087660</v>
      </c>
    </row>
    <row r="21" spans="2:12" ht="12.75">
      <c r="B21" s="131" t="s">
        <v>809</v>
      </c>
      <c r="C21" s="80" t="s">
        <v>638</v>
      </c>
      <c r="D21" s="81" t="s">
        <v>640</v>
      </c>
      <c r="E21" s="81" t="s">
        <v>785</v>
      </c>
      <c r="F21" s="80"/>
      <c r="G21" s="82">
        <f t="shared" si="4"/>
        <v>1087660</v>
      </c>
      <c r="H21" s="82">
        <f t="shared" si="4"/>
        <v>0</v>
      </c>
      <c r="I21" s="82">
        <f t="shared" si="2"/>
        <v>1087660</v>
      </c>
      <c r="J21" s="82">
        <f t="shared" si="4"/>
        <v>1087660</v>
      </c>
      <c r="K21" s="82">
        <f t="shared" si="4"/>
        <v>0</v>
      </c>
      <c r="L21" s="82">
        <f t="shared" si="3"/>
        <v>1087660</v>
      </c>
    </row>
    <row r="22" spans="2:12" ht="25.5">
      <c r="B22" s="131" t="s">
        <v>1072</v>
      </c>
      <c r="C22" s="80" t="s">
        <v>638</v>
      </c>
      <c r="D22" s="81" t="s">
        <v>640</v>
      </c>
      <c r="E22" s="81" t="s">
        <v>786</v>
      </c>
      <c r="F22" s="80"/>
      <c r="G22" s="82">
        <f>G23+G535</f>
        <v>1087660</v>
      </c>
      <c r="H22" s="82">
        <f>H23+H535</f>
        <v>0</v>
      </c>
      <c r="I22" s="82">
        <f t="shared" si="2"/>
        <v>1087660</v>
      </c>
      <c r="J22" s="82">
        <f>J23+J535</f>
        <v>1087660</v>
      </c>
      <c r="K22" s="82">
        <f>K23+K535</f>
        <v>0</v>
      </c>
      <c r="L22" s="82">
        <f t="shared" si="3"/>
        <v>1087660</v>
      </c>
    </row>
    <row r="23" spans="2:12" ht="25.5">
      <c r="B23" s="131" t="s">
        <v>812</v>
      </c>
      <c r="C23" s="80" t="s">
        <v>638</v>
      </c>
      <c r="D23" s="81" t="s">
        <v>640</v>
      </c>
      <c r="E23" s="81" t="s">
        <v>1356</v>
      </c>
      <c r="F23" s="80"/>
      <c r="G23" s="82">
        <f>G24+G26</f>
        <v>1087660</v>
      </c>
      <c r="H23" s="82">
        <f>H24+H26</f>
        <v>0</v>
      </c>
      <c r="I23" s="82">
        <f t="shared" si="2"/>
        <v>1087660</v>
      </c>
      <c r="J23" s="82">
        <f>J24+J26</f>
        <v>1087660</v>
      </c>
      <c r="K23" s="82">
        <f>K24+K26</f>
        <v>0</v>
      </c>
      <c r="L23" s="82">
        <f t="shared" si="3"/>
        <v>1087660</v>
      </c>
    </row>
    <row r="24" spans="2:12" ht="25.5">
      <c r="B24" s="131" t="s">
        <v>1131</v>
      </c>
      <c r="C24" s="80" t="s">
        <v>638</v>
      </c>
      <c r="D24" s="81" t="s">
        <v>640</v>
      </c>
      <c r="E24" s="81" t="s">
        <v>1359</v>
      </c>
      <c r="F24" s="80"/>
      <c r="G24" s="82">
        <f>G25</f>
        <v>571590</v>
      </c>
      <c r="H24" s="82">
        <f>H25</f>
        <v>0</v>
      </c>
      <c r="I24" s="82">
        <f t="shared" si="2"/>
        <v>571590</v>
      </c>
      <c r="J24" s="82">
        <f>J25</f>
        <v>571590</v>
      </c>
      <c r="K24" s="82">
        <f>K25</f>
        <v>0</v>
      </c>
      <c r="L24" s="82">
        <f t="shared" si="3"/>
        <v>571590</v>
      </c>
    </row>
    <row r="25" spans="2:12" ht="51">
      <c r="B25" s="131" t="s">
        <v>767</v>
      </c>
      <c r="C25" s="80" t="s">
        <v>638</v>
      </c>
      <c r="D25" s="81" t="s">
        <v>640</v>
      </c>
      <c r="E25" s="81" t="s">
        <v>1359</v>
      </c>
      <c r="F25" s="80" t="s">
        <v>735</v>
      </c>
      <c r="G25" s="82">
        <v>571590</v>
      </c>
      <c r="H25" s="82">
        <v>0</v>
      </c>
      <c r="I25" s="82">
        <f t="shared" si="2"/>
        <v>571590</v>
      </c>
      <c r="J25" s="82">
        <v>571590</v>
      </c>
      <c r="K25" s="82">
        <v>0</v>
      </c>
      <c r="L25" s="82">
        <f t="shared" si="3"/>
        <v>571590</v>
      </c>
    </row>
    <row r="26" spans="2:12" ht="12.75">
      <c r="B26" s="131" t="s">
        <v>814</v>
      </c>
      <c r="C26" s="80" t="s">
        <v>638</v>
      </c>
      <c r="D26" s="81" t="s">
        <v>640</v>
      </c>
      <c r="E26" s="81" t="s">
        <v>1357</v>
      </c>
      <c r="F26" s="80"/>
      <c r="G26" s="82">
        <f>G27+G533+G534</f>
        <v>516070</v>
      </c>
      <c r="H26" s="82">
        <f>H27+H533+H534</f>
        <v>0</v>
      </c>
      <c r="I26" s="82">
        <f t="shared" si="2"/>
        <v>516070</v>
      </c>
      <c r="J26" s="82">
        <f>J27+J533+J534</f>
        <v>516070</v>
      </c>
      <c r="K26" s="82">
        <f>K27+K533+K534</f>
        <v>0</v>
      </c>
      <c r="L26" s="82">
        <f t="shared" si="3"/>
        <v>516070</v>
      </c>
    </row>
    <row r="27" spans="2:12" ht="51">
      <c r="B27" s="131" t="s">
        <v>767</v>
      </c>
      <c r="C27" s="80" t="s">
        <v>638</v>
      </c>
      <c r="D27" s="81" t="s">
        <v>640</v>
      </c>
      <c r="E27" s="81" t="s">
        <v>1357</v>
      </c>
      <c r="F27" s="80">
        <v>100</v>
      </c>
      <c r="G27" s="82">
        <v>516070</v>
      </c>
      <c r="H27" s="82">
        <v>0</v>
      </c>
      <c r="I27" s="82">
        <f t="shared" si="2"/>
        <v>516070</v>
      </c>
      <c r="J27" s="82">
        <v>516070</v>
      </c>
      <c r="K27" s="82">
        <v>0</v>
      </c>
      <c r="L27" s="82">
        <f t="shared" si="3"/>
        <v>516070</v>
      </c>
    </row>
    <row r="28" spans="2:15" ht="38.25">
      <c r="B28" s="131" t="s">
        <v>422</v>
      </c>
      <c r="C28" s="80" t="s">
        <v>638</v>
      </c>
      <c r="D28" s="81" t="s">
        <v>641</v>
      </c>
      <c r="E28" s="81"/>
      <c r="F28" s="80"/>
      <c r="G28" s="82">
        <f>G29</f>
        <v>17312000</v>
      </c>
      <c r="H28" s="82">
        <f>H29</f>
        <v>-20683.85</v>
      </c>
      <c r="I28" s="82">
        <f t="shared" si="2"/>
        <v>17291316.15</v>
      </c>
      <c r="J28" s="82">
        <f>J29</f>
        <v>17312000</v>
      </c>
      <c r="K28" s="82">
        <f>K29</f>
        <v>-405145.4</v>
      </c>
      <c r="L28" s="82">
        <f t="shared" si="0"/>
        <v>16906854.6</v>
      </c>
      <c r="M28" s="89"/>
      <c r="N28" s="89"/>
      <c r="O28" s="89"/>
    </row>
    <row r="29" spans="2:15" ht="12.75">
      <c r="B29" s="131" t="s">
        <v>809</v>
      </c>
      <c r="C29" s="80" t="s">
        <v>638</v>
      </c>
      <c r="D29" s="81" t="s">
        <v>641</v>
      </c>
      <c r="E29" s="81" t="s">
        <v>785</v>
      </c>
      <c r="F29" s="80"/>
      <c r="G29" s="82">
        <f>G30+G36+G39+G33</f>
        <v>17312000</v>
      </c>
      <c r="H29" s="82">
        <f>H30+H36+H39+H33</f>
        <v>-20683.85</v>
      </c>
      <c r="I29" s="82">
        <f t="shared" si="2"/>
        <v>17291316.15</v>
      </c>
      <c r="J29" s="82">
        <f>J30+J36+J39+J33</f>
        <v>17312000</v>
      </c>
      <c r="K29" s="82">
        <f>K30+K36+K39+K33</f>
        <v>-405145.4</v>
      </c>
      <c r="L29" s="82">
        <f t="shared" si="0"/>
        <v>16906854.6</v>
      </c>
      <c r="M29" s="89"/>
      <c r="N29" s="89"/>
      <c r="O29" s="89"/>
    </row>
    <row r="30" spans="2:15" ht="51" hidden="1">
      <c r="B30" s="131" t="s">
        <v>821</v>
      </c>
      <c r="C30" s="80" t="s">
        <v>638</v>
      </c>
      <c r="D30" s="81" t="s">
        <v>641</v>
      </c>
      <c r="E30" s="81" t="s">
        <v>655</v>
      </c>
      <c r="F30" s="80"/>
      <c r="G30" s="82">
        <f>G32+G31</f>
        <v>0</v>
      </c>
      <c r="H30" s="82">
        <f>H32+H31</f>
        <v>0</v>
      </c>
      <c r="I30" s="82">
        <f t="shared" si="2"/>
        <v>0</v>
      </c>
      <c r="J30" s="82">
        <f>J32+J31</f>
        <v>0</v>
      </c>
      <c r="K30" s="82">
        <f>K32+K31</f>
        <v>0</v>
      </c>
      <c r="L30" s="82">
        <f t="shared" si="0"/>
        <v>0</v>
      </c>
      <c r="M30" s="89"/>
      <c r="N30" s="89"/>
      <c r="O30" s="89"/>
    </row>
    <row r="31" spans="2:15" ht="51" hidden="1">
      <c r="B31" s="131" t="s">
        <v>767</v>
      </c>
      <c r="C31" s="80" t="s">
        <v>638</v>
      </c>
      <c r="D31" s="81" t="s">
        <v>641</v>
      </c>
      <c r="E31" s="81" t="s">
        <v>655</v>
      </c>
      <c r="F31" s="80" t="s">
        <v>735</v>
      </c>
      <c r="G31" s="82"/>
      <c r="H31" s="82"/>
      <c r="I31" s="82">
        <f t="shared" si="2"/>
        <v>0</v>
      </c>
      <c r="J31" s="82"/>
      <c r="K31" s="82"/>
      <c r="L31" s="82">
        <f t="shared" si="0"/>
        <v>0</v>
      </c>
      <c r="M31" s="89"/>
      <c r="N31" s="89"/>
      <c r="O31" s="89"/>
    </row>
    <row r="32" spans="2:15" ht="25.5" hidden="1">
      <c r="B32" s="131" t="s">
        <v>768</v>
      </c>
      <c r="C32" s="80" t="s">
        <v>638</v>
      </c>
      <c r="D32" s="81" t="s">
        <v>641</v>
      </c>
      <c r="E32" s="81" t="s">
        <v>655</v>
      </c>
      <c r="F32" s="80">
        <v>200</v>
      </c>
      <c r="G32" s="82"/>
      <c r="H32" s="82"/>
      <c r="I32" s="82">
        <f t="shared" si="2"/>
        <v>0</v>
      </c>
      <c r="J32" s="82"/>
      <c r="K32" s="82"/>
      <c r="L32" s="82">
        <f t="shared" si="0"/>
        <v>0</v>
      </c>
      <c r="M32" s="89"/>
      <c r="N32" s="89"/>
      <c r="O32" s="89"/>
    </row>
    <row r="33" spans="2:15" ht="38.25">
      <c r="B33" s="131" t="s">
        <v>988</v>
      </c>
      <c r="C33" s="80" t="s">
        <v>638</v>
      </c>
      <c r="D33" s="81" t="s">
        <v>641</v>
      </c>
      <c r="E33" s="81" t="s">
        <v>701</v>
      </c>
      <c r="F33" s="80"/>
      <c r="G33" s="82">
        <f>G34+G35</f>
        <v>93100</v>
      </c>
      <c r="H33" s="82">
        <f>H34+H35</f>
        <v>0</v>
      </c>
      <c r="I33" s="82">
        <f t="shared" si="2"/>
        <v>93100</v>
      </c>
      <c r="J33" s="82">
        <f>J34+J35</f>
        <v>93100</v>
      </c>
      <c r="K33" s="82">
        <f>K34+K35</f>
        <v>0</v>
      </c>
      <c r="L33" s="82">
        <f t="shared" si="0"/>
        <v>93100</v>
      </c>
      <c r="M33" s="89"/>
      <c r="N33" s="89"/>
      <c r="O33" s="89"/>
    </row>
    <row r="34" spans="2:15" ht="51">
      <c r="B34" s="131" t="s">
        <v>767</v>
      </c>
      <c r="C34" s="80" t="s">
        <v>638</v>
      </c>
      <c r="D34" s="81" t="s">
        <v>641</v>
      </c>
      <c r="E34" s="81" t="s">
        <v>701</v>
      </c>
      <c r="F34" s="80" t="s">
        <v>735</v>
      </c>
      <c r="G34" s="82">
        <v>93100</v>
      </c>
      <c r="H34" s="82">
        <v>0</v>
      </c>
      <c r="I34" s="82">
        <f t="shared" si="2"/>
        <v>93100</v>
      </c>
      <c r="J34" s="82">
        <v>93100</v>
      </c>
      <c r="K34" s="82">
        <v>0</v>
      </c>
      <c r="L34" s="82">
        <f t="shared" si="0"/>
        <v>93100</v>
      </c>
      <c r="M34" s="89"/>
      <c r="N34" s="89"/>
      <c r="O34" s="89"/>
    </row>
    <row r="35" spans="2:15" ht="25.5">
      <c r="B35" s="131" t="s">
        <v>768</v>
      </c>
      <c r="C35" s="80" t="s">
        <v>638</v>
      </c>
      <c r="D35" s="81" t="s">
        <v>641</v>
      </c>
      <c r="E35" s="81" t="s">
        <v>701</v>
      </c>
      <c r="F35" s="80" t="s">
        <v>974</v>
      </c>
      <c r="G35" s="82">
        <v>0</v>
      </c>
      <c r="H35" s="82">
        <v>0</v>
      </c>
      <c r="I35" s="82">
        <f t="shared" si="2"/>
        <v>0</v>
      </c>
      <c r="J35" s="82">
        <v>0</v>
      </c>
      <c r="K35" s="82">
        <v>0</v>
      </c>
      <c r="L35" s="82">
        <f t="shared" si="0"/>
        <v>0</v>
      </c>
      <c r="M35" s="89"/>
      <c r="N35" s="89"/>
      <c r="O35" s="89"/>
    </row>
    <row r="36" spans="2:15" ht="38.25">
      <c r="B36" s="131" t="s">
        <v>622</v>
      </c>
      <c r="C36" s="80" t="s">
        <v>638</v>
      </c>
      <c r="D36" s="81" t="s">
        <v>641</v>
      </c>
      <c r="E36" s="81" t="s">
        <v>656</v>
      </c>
      <c r="F36" s="80"/>
      <c r="G36" s="82">
        <f>G37+G38</f>
        <v>1407000</v>
      </c>
      <c r="H36" s="82">
        <f>H37+H38</f>
        <v>0</v>
      </c>
      <c r="I36" s="82">
        <f t="shared" si="2"/>
        <v>1407000</v>
      </c>
      <c r="J36" s="82">
        <f>J37+J38</f>
        <v>1407000</v>
      </c>
      <c r="K36" s="82">
        <f>K37+K38</f>
        <v>0</v>
      </c>
      <c r="L36" s="82">
        <f t="shared" si="0"/>
        <v>1407000</v>
      </c>
      <c r="M36" s="89"/>
      <c r="N36" s="89"/>
      <c r="O36" s="89"/>
    </row>
    <row r="37" spans="2:15" ht="51">
      <c r="B37" s="131" t="s">
        <v>767</v>
      </c>
      <c r="C37" s="80" t="s">
        <v>638</v>
      </c>
      <c r="D37" s="81" t="s">
        <v>641</v>
      </c>
      <c r="E37" s="81" t="s">
        <v>656</v>
      </c>
      <c r="F37" s="80">
        <v>100</v>
      </c>
      <c r="G37" s="82">
        <v>1273000</v>
      </c>
      <c r="H37" s="82">
        <v>0</v>
      </c>
      <c r="I37" s="82">
        <f t="shared" si="2"/>
        <v>1273000</v>
      </c>
      <c r="J37" s="82">
        <v>1273000</v>
      </c>
      <c r="K37" s="82">
        <v>0</v>
      </c>
      <c r="L37" s="82">
        <f t="shared" si="0"/>
        <v>1273000</v>
      </c>
      <c r="M37" s="89"/>
      <c r="N37" s="89"/>
      <c r="O37" s="89"/>
    </row>
    <row r="38" spans="2:15" ht="25.5">
      <c r="B38" s="131" t="s">
        <v>768</v>
      </c>
      <c r="C38" s="80" t="s">
        <v>638</v>
      </c>
      <c r="D38" s="81" t="s">
        <v>641</v>
      </c>
      <c r="E38" s="81" t="s">
        <v>656</v>
      </c>
      <c r="F38" s="80">
        <v>200</v>
      </c>
      <c r="G38" s="82">
        <v>134000</v>
      </c>
      <c r="H38" s="82">
        <v>0</v>
      </c>
      <c r="I38" s="82">
        <f t="shared" si="2"/>
        <v>134000</v>
      </c>
      <c r="J38" s="82">
        <v>134000</v>
      </c>
      <c r="K38" s="82">
        <v>0</v>
      </c>
      <c r="L38" s="82">
        <f t="shared" si="0"/>
        <v>134000</v>
      </c>
      <c r="M38" s="89"/>
      <c r="N38" s="89"/>
      <c r="O38" s="89"/>
    </row>
    <row r="39" spans="2:15" ht="25.5">
      <c r="B39" s="131" t="s">
        <v>810</v>
      </c>
      <c r="C39" s="80" t="s">
        <v>638</v>
      </c>
      <c r="D39" s="81" t="s">
        <v>641</v>
      </c>
      <c r="E39" s="81" t="s">
        <v>784</v>
      </c>
      <c r="F39" s="80"/>
      <c r="G39" s="82">
        <f>G40+G43</f>
        <v>15811900</v>
      </c>
      <c r="H39" s="82">
        <f>H40+H43</f>
        <v>-20683.85</v>
      </c>
      <c r="I39" s="82">
        <f t="shared" si="2"/>
        <v>15791216.15</v>
      </c>
      <c r="J39" s="82">
        <f>J40+J43</f>
        <v>15811900</v>
      </c>
      <c r="K39" s="82">
        <f>K40+K43</f>
        <v>-405145.4</v>
      </c>
      <c r="L39" s="82">
        <f t="shared" si="0"/>
        <v>15406754.6</v>
      </c>
      <c r="M39" s="89"/>
      <c r="N39" s="89"/>
      <c r="O39" s="89"/>
    </row>
    <row r="40" spans="2:15" ht="25.5" hidden="1">
      <c r="B40" s="131" t="s">
        <v>624</v>
      </c>
      <c r="C40" s="80" t="s">
        <v>638</v>
      </c>
      <c r="D40" s="81" t="s">
        <v>641</v>
      </c>
      <c r="E40" s="81" t="s">
        <v>696</v>
      </c>
      <c r="F40" s="80"/>
      <c r="G40" s="82">
        <f>G41+G42</f>
        <v>0</v>
      </c>
      <c r="H40" s="82">
        <f>H41+H42</f>
        <v>0</v>
      </c>
      <c r="I40" s="82">
        <f t="shared" si="2"/>
        <v>0</v>
      </c>
      <c r="J40" s="82">
        <f>J41+J42</f>
        <v>0</v>
      </c>
      <c r="K40" s="82">
        <f>K41+K42</f>
        <v>0</v>
      </c>
      <c r="L40" s="82">
        <f t="shared" si="0"/>
        <v>0</v>
      </c>
      <c r="M40" s="89"/>
      <c r="N40" s="89"/>
      <c r="O40" s="89"/>
    </row>
    <row r="41" spans="2:15" ht="51" hidden="1">
      <c r="B41" s="131" t="s">
        <v>767</v>
      </c>
      <c r="C41" s="80" t="s">
        <v>638</v>
      </c>
      <c r="D41" s="81" t="s">
        <v>641</v>
      </c>
      <c r="E41" s="81" t="s">
        <v>696</v>
      </c>
      <c r="F41" s="80" t="s">
        <v>735</v>
      </c>
      <c r="G41" s="82">
        <v>0</v>
      </c>
      <c r="H41" s="82">
        <v>0</v>
      </c>
      <c r="I41" s="82">
        <f t="shared" si="2"/>
        <v>0</v>
      </c>
      <c r="J41" s="82"/>
      <c r="K41" s="82">
        <v>0</v>
      </c>
      <c r="L41" s="82">
        <f t="shared" si="0"/>
        <v>0</v>
      </c>
      <c r="M41" s="89"/>
      <c r="N41" s="89"/>
      <c r="O41" s="89"/>
    </row>
    <row r="42" spans="2:15" ht="25.5" hidden="1">
      <c r="B42" s="131" t="s">
        <v>768</v>
      </c>
      <c r="C42" s="80" t="s">
        <v>638</v>
      </c>
      <c r="D42" s="81" t="s">
        <v>641</v>
      </c>
      <c r="E42" s="81" t="s">
        <v>696</v>
      </c>
      <c r="F42" s="80" t="s">
        <v>974</v>
      </c>
      <c r="G42" s="82">
        <v>0</v>
      </c>
      <c r="H42" s="82">
        <v>0</v>
      </c>
      <c r="I42" s="82">
        <f t="shared" si="2"/>
        <v>0</v>
      </c>
      <c r="J42" s="82"/>
      <c r="K42" s="82">
        <v>0</v>
      </c>
      <c r="L42" s="82">
        <f t="shared" si="0"/>
        <v>0</v>
      </c>
      <c r="M42" s="89"/>
      <c r="N42" s="89"/>
      <c r="O42" s="89"/>
    </row>
    <row r="43" spans="2:15" ht="25.5">
      <c r="B43" s="131" t="s">
        <v>811</v>
      </c>
      <c r="C43" s="80" t="s">
        <v>638</v>
      </c>
      <c r="D43" s="81" t="s">
        <v>641</v>
      </c>
      <c r="E43" s="81" t="s">
        <v>1300</v>
      </c>
      <c r="F43" s="80"/>
      <c r="G43" s="82">
        <f>G44+G46</f>
        <v>15811900</v>
      </c>
      <c r="H43" s="82">
        <f>H44+H46</f>
        <v>-20683.85</v>
      </c>
      <c r="I43" s="82">
        <f t="shared" si="2"/>
        <v>15791216.15</v>
      </c>
      <c r="J43" s="82">
        <f>J44+J46</f>
        <v>15811900</v>
      </c>
      <c r="K43" s="82">
        <f>K44+K46</f>
        <v>-405145.4</v>
      </c>
      <c r="L43" s="82">
        <f>J43+K43</f>
        <v>15406754.6</v>
      </c>
      <c r="M43" s="89"/>
      <c r="N43" s="89"/>
      <c r="O43" s="89"/>
    </row>
    <row r="44" spans="2:15" ht="25.5">
      <c r="B44" s="131" t="s">
        <v>813</v>
      </c>
      <c r="C44" s="80" t="s">
        <v>638</v>
      </c>
      <c r="D44" s="81" t="s">
        <v>641</v>
      </c>
      <c r="E44" s="81" t="s">
        <v>1301</v>
      </c>
      <c r="F44" s="80"/>
      <c r="G44" s="82">
        <f>G45</f>
        <v>14455500</v>
      </c>
      <c r="H44" s="82">
        <f>H45</f>
        <v>-20683.85</v>
      </c>
      <c r="I44" s="82">
        <f t="shared" si="2"/>
        <v>14434816.15</v>
      </c>
      <c r="J44" s="82">
        <f>J45</f>
        <v>14455500</v>
      </c>
      <c r="K44" s="82">
        <f>K45</f>
        <v>-405145.4</v>
      </c>
      <c r="L44" s="82">
        <f t="shared" si="0"/>
        <v>14050354.6</v>
      </c>
      <c r="M44" s="89"/>
      <c r="N44" s="89"/>
      <c r="O44" s="89"/>
    </row>
    <row r="45" spans="2:15" ht="51">
      <c r="B45" s="131" t="s">
        <v>767</v>
      </c>
      <c r="C45" s="80" t="s">
        <v>638</v>
      </c>
      <c r="D45" s="81" t="s">
        <v>641</v>
      </c>
      <c r="E45" s="81" t="s">
        <v>1301</v>
      </c>
      <c r="F45" s="80">
        <v>100</v>
      </c>
      <c r="G45" s="82">
        <v>14455500</v>
      </c>
      <c r="H45" s="82">
        <v>-20683.85</v>
      </c>
      <c r="I45" s="82">
        <f t="shared" si="2"/>
        <v>14434816.15</v>
      </c>
      <c r="J45" s="82">
        <v>14455500</v>
      </c>
      <c r="K45" s="82">
        <v>-405145.4</v>
      </c>
      <c r="L45" s="82">
        <f t="shared" si="0"/>
        <v>14050354.6</v>
      </c>
      <c r="M45" s="89"/>
      <c r="N45" s="89"/>
      <c r="O45" s="89"/>
    </row>
    <row r="46" spans="2:15" ht="25.5">
      <c r="B46" s="131" t="s">
        <v>815</v>
      </c>
      <c r="C46" s="80" t="s">
        <v>638</v>
      </c>
      <c r="D46" s="81" t="s">
        <v>641</v>
      </c>
      <c r="E46" s="81" t="s">
        <v>1302</v>
      </c>
      <c r="F46" s="80"/>
      <c r="G46" s="82">
        <f>G47+G48+G49</f>
        <v>1356400</v>
      </c>
      <c r="H46" s="82">
        <f>H47+H48+H49</f>
        <v>0</v>
      </c>
      <c r="I46" s="82">
        <f t="shared" si="2"/>
        <v>1356400</v>
      </c>
      <c r="J46" s="82">
        <f>J47+J48+J49</f>
        <v>1356400</v>
      </c>
      <c r="K46" s="82">
        <f>K47+K48+K49</f>
        <v>0</v>
      </c>
      <c r="L46" s="82">
        <f t="shared" si="0"/>
        <v>1356400</v>
      </c>
      <c r="M46" s="89"/>
      <c r="N46" s="89"/>
      <c r="O46" s="89"/>
    </row>
    <row r="47" spans="2:15" ht="51">
      <c r="B47" s="131" t="s">
        <v>767</v>
      </c>
      <c r="C47" s="80" t="s">
        <v>638</v>
      </c>
      <c r="D47" s="81" t="s">
        <v>641</v>
      </c>
      <c r="E47" s="81" t="s">
        <v>1302</v>
      </c>
      <c r="F47" s="80">
        <v>100</v>
      </c>
      <c r="G47" s="82">
        <v>1356400</v>
      </c>
      <c r="H47" s="82">
        <v>0</v>
      </c>
      <c r="I47" s="82">
        <f t="shared" si="2"/>
        <v>1356400</v>
      </c>
      <c r="J47" s="82">
        <v>1356400</v>
      </c>
      <c r="K47" s="82">
        <v>0</v>
      </c>
      <c r="L47" s="82">
        <f t="shared" si="0"/>
        <v>1356400</v>
      </c>
      <c r="M47" s="89"/>
      <c r="N47" s="89"/>
      <c r="O47" s="89"/>
    </row>
    <row r="48" spans="2:15" ht="25.5" hidden="1">
      <c r="B48" s="131" t="s">
        <v>768</v>
      </c>
      <c r="C48" s="80" t="s">
        <v>638</v>
      </c>
      <c r="D48" s="81" t="s">
        <v>641</v>
      </c>
      <c r="E48" s="81" t="s">
        <v>1302</v>
      </c>
      <c r="F48" s="80">
        <v>200</v>
      </c>
      <c r="G48" s="82">
        <v>0</v>
      </c>
      <c r="H48" s="82">
        <v>0</v>
      </c>
      <c r="I48" s="82">
        <f t="shared" si="2"/>
        <v>0</v>
      </c>
      <c r="J48" s="82">
        <v>0</v>
      </c>
      <c r="K48" s="82">
        <v>0</v>
      </c>
      <c r="L48" s="82">
        <f t="shared" si="0"/>
        <v>0</v>
      </c>
      <c r="M48" s="89"/>
      <c r="N48" s="89"/>
      <c r="O48" s="89"/>
    </row>
    <row r="49" spans="2:15" ht="12.75" hidden="1">
      <c r="B49" s="131" t="s">
        <v>771</v>
      </c>
      <c r="C49" s="80" t="s">
        <v>638</v>
      </c>
      <c r="D49" s="81" t="s">
        <v>641</v>
      </c>
      <c r="E49" s="81" t="s">
        <v>1302</v>
      </c>
      <c r="F49" s="80">
        <v>800</v>
      </c>
      <c r="G49" s="82">
        <v>0</v>
      </c>
      <c r="H49" s="82">
        <v>0</v>
      </c>
      <c r="I49" s="82">
        <f t="shared" si="2"/>
        <v>0</v>
      </c>
      <c r="J49" s="82">
        <v>0</v>
      </c>
      <c r="K49" s="82">
        <v>0</v>
      </c>
      <c r="L49" s="82">
        <f t="shared" si="0"/>
        <v>0</v>
      </c>
      <c r="M49" s="89"/>
      <c r="N49" s="89"/>
      <c r="O49" s="89"/>
    </row>
    <row r="50" spans="2:15" ht="12.75">
      <c r="B50" s="131" t="s">
        <v>284</v>
      </c>
      <c r="C50" s="80" t="s">
        <v>638</v>
      </c>
      <c r="D50" s="81" t="s">
        <v>647</v>
      </c>
      <c r="E50" s="81"/>
      <c r="F50" s="80"/>
      <c r="G50" s="82">
        <f>G52</f>
        <v>11500</v>
      </c>
      <c r="H50" s="82">
        <f>H52</f>
        <v>0</v>
      </c>
      <c r="I50" s="82">
        <f t="shared" si="2"/>
        <v>11500</v>
      </c>
      <c r="J50" s="82">
        <f>J52</f>
        <v>92400</v>
      </c>
      <c r="K50" s="82">
        <f>K52</f>
        <v>0</v>
      </c>
      <c r="L50" s="82">
        <f t="shared" si="0"/>
        <v>92400</v>
      </c>
      <c r="M50" s="89"/>
      <c r="N50" s="89"/>
      <c r="O50" s="89"/>
    </row>
    <row r="51" spans="2:15" ht="12.75">
      <c r="B51" s="131" t="s">
        <v>809</v>
      </c>
      <c r="C51" s="80" t="s">
        <v>638</v>
      </c>
      <c r="D51" s="81" t="s">
        <v>647</v>
      </c>
      <c r="E51" s="81" t="s">
        <v>785</v>
      </c>
      <c r="F51" s="80"/>
      <c r="G51" s="82">
        <f aca="true" t="shared" si="5" ref="G51:K52">G52</f>
        <v>11500</v>
      </c>
      <c r="H51" s="82">
        <f t="shared" si="5"/>
        <v>0</v>
      </c>
      <c r="I51" s="82">
        <f t="shared" si="2"/>
        <v>11500</v>
      </c>
      <c r="J51" s="82">
        <f t="shared" si="5"/>
        <v>92400</v>
      </c>
      <c r="K51" s="82">
        <f t="shared" si="5"/>
        <v>0</v>
      </c>
      <c r="L51" s="82">
        <f t="shared" si="0"/>
        <v>92400</v>
      </c>
      <c r="M51" s="89"/>
      <c r="N51" s="89"/>
      <c r="O51" s="89"/>
    </row>
    <row r="52" spans="2:15" ht="38.25">
      <c r="B52" s="131" t="s">
        <v>818</v>
      </c>
      <c r="C52" s="80" t="s">
        <v>638</v>
      </c>
      <c r="D52" s="81" t="s">
        <v>647</v>
      </c>
      <c r="E52" s="81" t="s">
        <v>660</v>
      </c>
      <c r="F52" s="80"/>
      <c r="G52" s="82">
        <f t="shared" si="5"/>
        <v>11500</v>
      </c>
      <c r="H52" s="82">
        <f t="shared" si="5"/>
        <v>0</v>
      </c>
      <c r="I52" s="82">
        <f t="shared" si="2"/>
        <v>11500</v>
      </c>
      <c r="J52" s="82">
        <f t="shared" si="5"/>
        <v>92400</v>
      </c>
      <c r="K52" s="82">
        <f t="shared" si="5"/>
        <v>0</v>
      </c>
      <c r="L52" s="82">
        <f t="shared" si="0"/>
        <v>92400</v>
      </c>
      <c r="M52" s="89"/>
      <c r="N52" s="89"/>
      <c r="O52" s="89"/>
    </row>
    <row r="53" spans="2:15" ht="25.5">
      <c r="B53" s="131" t="s">
        <v>768</v>
      </c>
      <c r="C53" s="80" t="s">
        <v>638</v>
      </c>
      <c r="D53" s="81" t="s">
        <v>647</v>
      </c>
      <c r="E53" s="81" t="s">
        <v>660</v>
      </c>
      <c r="F53" s="80">
        <v>200</v>
      </c>
      <c r="G53" s="82">
        <v>11500</v>
      </c>
      <c r="H53" s="82">
        <v>0</v>
      </c>
      <c r="I53" s="82">
        <f t="shared" si="2"/>
        <v>11500</v>
      </c>
      <c r="J53" s="82">
        <v>92400</v>
      </c>
      <c r="K53" s="82">
        <v>0</v>
      </c>
      <c r="L53" s="82">
        <f t="shared" si="0"/>
        <v>92400</v>
      </c>
      <c r="M53" s="89"/>
      <c r="N53" s="89"/>
      <c r="O53" s="89"/>
    </row>
    <row r="54" spans="2:15" ht="38.25">
      <c r="B54" s="131" t="s">
        <v>570</v>
      </c>
      <c r="C54" s="80" t="s">
        <v>638</v>
      </c>
      <c r="D54" s="81" t="s">
        <v>642</v>
      </c>
      <c r="E54" s="81"/>
      <c r="F54" s="80"/>
      <c r="G54" s="82">
        <f>G55+G58+G66</f>
        <v>8281820</v>
      </c>
      <c r="H54" s="82">
        <f>H55+H58+H66</f>
        <v>0</v>
      </c>
      <c r="I54" s="82">
        <f t="shared" si="2"/>
        <v>8281820</v>
      </c>
      <c r="J54" s="82">
        <f>J55+J58+J66</f>
        <v>8281820</v>
      </c>
      <c r="K54" s="82">
        <f>K55+K58+K66</f>
        <v>0</v>
      </c>
      <c r="L54" s="82">
        <f aca="true" t="shared" si="6" ref="L54:L73">J54+K54</f>
        <v>8281820</v>
      </c>
      <c r="M54" s="89"/>
      <c r="N54" s="89"/>
      <c r="O54" s="89"/>
    </row>
    <row r="55" spans="2:15" ht="25.5" hidden="1">
      <c r="B55" s="131" t="s">
        <v>909</v>
      </c>
      <c r="C55" s="80" t="s">
        <v>638</v>
      </c>
      <c r="D55" s="81" t="s">
        <v>642</v>
      </c>
      <c r="E55" s="81" t="s">
        <v>763</v>
      </c>
      <c r="F55" s="80"/>
      <c r="G55" s="82">
        <f aca="true" t="shared" si="7" ref="G55:K56">G56</f>
        <v>0</v>
      </c>
      <c r="H55" s="82">
        <f t="shared" si="7"/>
        <v>0</v>
      </c>
      <c r="I55" s="82">
        <f t="shared" si="2"/>
        <v>0</v>
      </c>
      <c r="J55" s="82">
        <f t="shared" si="7"/>
        <v>0</v>
      </c>
      <c r="K55" s="82">
        <f t="shared" si="7"/>
        <v>0</v>
      </c>
      <c r="L55" s="82">
        <f t="shared" si="6"/>
        <v>0</v>
      </c>
      <c r="M55" s="89"/>
      <c r="N55" s="89"/>
      <c r="O55" s="89"/>
    </row>
    <row r="56" spans="2:15" ht="25.5" hidden="1">
      <c r="B56" s="131" t="s">
        <v>910</v>
      </c>
      <c r="C56" s="80" t="s">
        <v>638</v>
      </c>
      <c r="D56" s="81" t="s">
        <v>642</v>
      </c>
      <c r="E56" s="81" t="s">
        <v>726</v>
      </c>
      <c r="F56" s="80"/>
      <c r="G56" s="82">
        <f t="shared" si="7"/>
        <v>0</v>
      </c>
      <c r="H56" s="82">
        <f t="shared" si="7"/>
        <v>0</v>
      </c>
      <c r="I56" s="82">
        <f t="shared" si="2"/>
        <v>0</v>
      </c>
      <c r="J56" s="82">
        <f t="shared" si="7"/>
        <v>0</v>
      </c>
      <c r="K56" s="82">
        <f t="shared" si="7"/>
        <v>0</v>
      </c>
      <c r="L56" s="82">
        <f t="shared" si="6"/>
        <v>0</v>
      </c>
      <c r="M56" s="89"/>
      <c r="N56" s="89"/>
      <c r="O56" s="89"/>
    </row>
    <row r="57" spans="2:15" ht="25.5" hidden="1">
      <c r="B57" s="131" t="s">
        <v>768</v>
      </c>
      <c r="C57" s="80" t="s">
        <v>638</v>
      </c>
      <c r="D57" s="81" t="s">
        <v>642</v>
      </c>
      <c r="E57" s="81" t="s">
        <v>726</v>
      </c>
      <c r="F57" s="80">
        <v>200</v>
      </c>
      <c r="G57" s="82"/>
      <c r="H57" s="82">
        <v>0</v>
      </c>
      <c r="I57" s="82">
        <f t="shared" si="2"/>
        <v>0</v>
      </c>
      <c r="J57" s="82"/>
      <c r="K57" s="82">
        <v>0</v>
      </c>
      <c r="L57" s="82">
        <f t="shared" si="6"/>
        <v>0</v>
      </c>
      <c r="M57" s="89"/>
      <c r="N57" s="89"/>
      <c r="O57" s="89"/>
    </row>
    <row r="58" spans="2:15" ht="25.5">
      <c r="B58" s="131" t="s">
        <v>1426</v>
      </c>
      <c r="C58" s="80" t="s">
        <v>638</v>
      </c>
      <c r="D58" s="81" t="s">
        <v>642</v>
      </c>
      <c r="E58" s="81" t="s">
        <v>1218</v>
      </c>
      <c r="F58" s="80"/>
      <c r="G58" s="82">
        <f>G59</f>
        <v>6944000</v>
      </c>
      <c r="H58" s="82">
        <f>H59</f>
        <v>0</v>
      </c>
      <c r="I58" s="82">
        <f t="shared" si="2"/>
        <v>6944000</v>
      </c>
      <c r="J58" s="82">
        <f>J59</f>
        <v>6944000</v>
      </c>
      <c r="K58" s="82">
        <f>K59</f>
        <v>0</v>
      </c>
      <c r="L58" s="82">
        <f t="shared" si="6"/>
        <v>6944000</v>
      </c>
      <c r="M58" s="89"/>
      <c r="N58" s="89"/>
      <c r="O58" s="89"/>
    </row>
    <row r="59" spans="2:15" ht="51">
      <c r="B59" s="131" t="s">
        <v>1425</v>
      </c>
      <c r="C59" s="80" t="s">
        <v>638</v>
      </c>
      <c r="D59" s="81" t="s">
        <v>642</v>
      </c>
      <c r="E59" s="81" t="s">
        <v>1219</v>
      </c>
      <c r="F59" s="80"/>
      <c r="G59" s="82">
        <f>G60+G62+G64</f>
        <v>6944000</v>
      </c>
      <c r="H59" s="82">
        <f>H60+H62+H64</f>
        <v>0</v>
      </c>
      <c r="I59" s="82">
        <f t="shared" si="2"/>
        <v>6944000</v>
      </c>
      <c r="J59" s="82">
        <f>J60+J62+J64</f>
        <v>6944000</v>
      </c>
      <c r="K59" s="82">
        <f>K60+K62+K64</f>
        <v>0</v>
      </c>
      <c r="L59" s="82">
        <f t="shared" si="6"/>
        <v>6944000</v>
      </c>
      <c r="M59" s="89"/>
      <c r="N59" s="89"/>
      <c r="O59" s="89"/>
    </row>
    <row r="60" spans="2:15" ht="38.25" hidden="1">
      <c r="B60" s="131" t="s">
        <v>1294</v>
      </c>
      <c r="C60" s="80" t="s">
        <v>638</v>
      </c>
      <c r="D60" s="81" t="s">
        <v>642</v>
      </c>
      <c r="E60" s="81" t="s">
        <v>1220</v>
      </c>
      <c r="F60" s="80"/>
      <c r="G60" s="82">
        <f>G61</f>
        <v>0</v>
      </c>
      <c r="H60" s="82">
        <f>H61</f>
        <v>0</v>
      </c>
      <c r="I60" s="82">
        <f t="shared" si="2"/>
        <v>0</v>
      </c>
      <c r="J60" s="82">
        <f>J61</f>
        <v>0</v>
      </c>
      <c r="K60" s="82">
        <f>K61</f>
        <v>0</v>
      </c>
      <c r="L60" s="82">
        <f t="shared" si="6"/>
        <v>0</v>
      </c>
      <c r="M60" s="89"/>
      <c r="N60" s="89"/>
      <c r="O60" s="89"/>
    </row>
    <row r="61" spans="2:15" ht="25.5" hidden="1">
      <c r="B61" s="131" t="s">
        <v>768</v>
      </c>
      <c r="C61" s="80" t="s">
        <v>638</v>
      </c>
      <c r="D61" s="81" t="s">
        <v>642</v>
      </c>
      <c r="E61" s="81" t="s">
        <v>1220</v>
      </c>
      <c r="F61" s="80" t="s">
        <v>974</v>
      </c>
      <c r="G61" s="82">
        <v>0</v>
      </c>
      <c r="H61" s="82">
        <v>0</v>
      </c>
      <c r="I61" s="82">
        <f t="shared" si="2"/>
        <v>0</v>
      </c>
      <c r="J61" s="82">
        <v>0</v>
      </c>
      <c r="K61" s="82">
        <v>0</v>
      </c>
      <c r="L61" s="82">
        <f t="shared" si="6"/>
        <v>0</v>
      </c>
      <c r="M61" s="89"/>
      <c r="N61" s="89"/>
      <c r="O61" s="89"/>
    </row>
    <row r="62" spans="2:15" ht="25.5">
      <c r="B62" s="131" t="s">
        <v>913</v>
      </c>
      <c r="C62" s="80" t="s">
        <v>638</v>
      </c>
      <c r="D62" s="81" t="s">
        <v>642</v>
      </c>
      <c r="E62" s="81" t="s">
        <v>1351</v>
      </c>
      <c r="F62" s="80"/>
      <c r="G62" s="82">
        <f>G63</f>
        <v>5366000</v>
      </c>
      <c r="H62" s="82">
        <f>H63</f>
        <v>0</v>
      </c>
      <c r="I62" s="82">
        <f t="shared" si="2"/>
        <v>5366000</v>
      </c>
      <c r="J62" s="82">
        <f>J63</f>
        <v>5366000</v>
      </c>
      <c r="K62" s="82">
        <f>K63</f>
        <v>0</v>
      </c>
      <c r="L62" s="82">
        <f t="shared" si="6"/>
        <v>5366000</v>
      </c>
      <c r="M62" s="89"/>
      <c r="N62" s="89"/>
      <c r="O62" s="89"/>
    </row>
    <row r="63" spans="2:15" ht="51">
      <c r="B63" s="131" t="s">
        <v>767</v>
      </c>
      <c r="C63" s="80" t="s">
        <v>638</v>
      </c>
      <c r="D63" s="81" t="s">
        <v>642</v>
      </c>
      <c r="E63" s="81" t="s">
        <v>1351</v>
      </c>
      <c r="F63" s="80" t="s">
        <v>735</v>
      </c>
      <c r="G63" s="82">
        <v>5366000</v>
      </c>
      <c r="H63" s="82">
        <v>0</v>
      </c>
      <c r="I63" s="82">
        <f t="shared" si="2"/>
        <v>5366000</v>
      </c>
      <c r="J63" s="82">
        <v>5366000</v>
      </c>
      <c r="K63" s="82">
        <v>0</v>
      </c>
      <c r="L63" s="82">
        <f t="shared" si="6"/>
        <v>5366000</v>
      </c>
      <c r="M63" s="89"/>
      <c r="N63" s="89"/>
      <c r="O63" s="89"/>
    </row>
    <row r="64" spans="2:15" ht="25.5">
      <c r="B64" s="131" t="s">
        <v>914</v>
      </c>
      <c r="C64" s="80" t="s">
        <v>638</v>
      </c>
      <c r="D64" s="81" t="s">
        <v>642</v>
      </c>
      <c r="E64" s="81" t="s">
        <v>1352</v>
      </c>
      <c r="F64" s="80"/>
      <c r="G64" s="82">
        <f>G65</f>
        <v>1578000</v>
      </c>
      <c r="H64" s="82">
        <f>H65</f>
        <v>0</v>
      </c>
      <c r="I64" s="82">
        <f t="shared" si="2"/>
        <v>1578000</v>
      </c>
      <c r="J64" s="82">
        <f>J65</f>
        <v>1578000</v>
      </c>
      <c r="K64" s="82">
        <f>K65</f>
        <v>0</v>
      </c>
      <c r="L64" s="82">
        <f t="shared" si="6"/>
        <v>1578000</v>
      </c>
      <c r="M64" s="89"/>
      <c r="N64" s="89"/>
      <c r="O64" s="89"/>
    </row>
    <row r="65" spans="2:15" ht="51">
      <c r="B65" s="131" t="s">
        <v>767</v>
      </c>
      <c r="C65" s="80" t="s">
        <v>638</v>
      </c>
      <c r="D65" s="81" t="s">
        <v>642</v>
      </c>
      <c r="E65" s="81" t="s">
        <v>1352</v>
      </c>
      <c r="F65" s="80" t="s">
        <v>735</v>
      </c>
      <c r="G65" s="82">
        <v>1578000</v>
      </c>
      <c r="H65" s="82">
        <v>0</v>
      </c>
      <c r="I65" s="82">
        <f t="shared" si="2"/>
        <v>1578000</v>
      </c>
      <c r="J65" s="82">
        <v>1578000</v>
      </c>
      <c r="K65" s="82">
        <v>0</v>
      </c>
      <c r="L65" s="82">
        <f t="shared" si="6"/>
        <v>1578000</v>
      </c>
      <c r="M65" s="89"/>
      <c r="N65" s="89"/>
      <c r="O65" s="89"/>
    </row>
    <row r="66" spans="2:12" ht="12.75">
      <c r="B66" s="131" t="s">
        <v>809</v>
      </c>
      <c r="C66" s="80" t="s">
        <v>638</v>
      </c>
      <c r="D66" s="81" t="s">
        <v>642</v>
      </c>
      <c r="E66" s="81" t="s">
        <v>785</v>
      </c>
      <c r="F66" s="80"/>
      <c r="G66" s="82">
        <f>G67</f>
        <v>1337820</v>
      </c>
      <c r="H66" s="82">
        <f>H67</f>
        <v>0</v>
      </c>
      <c r="I66" s="82">
        <f t="shared" si="2"/>
        <v>1337820</v>
      </c>
      <c r="J66" s="82">
        <f>J67</f>
        <v>1337820</v>
      </c>
      <c r="K66" s="82">
        <f>K67</f>
        <v>0</v>
      </c>
      <c r="L66" s="82">
        <f t="shared" si="6"/>
        <v>1337820</v>
      </c>
    </row>
    <row r="67" spans="2:12" ht="25.5">
      <c r="B67" s="131" t="s">
        <v>819</v>
      </c>
      <c r="C67" s="80" t="s">
        <v>638</v>
      </c>
      <c r="D67" s="81" t="s">
        <v>642</v>
      </c>
      <c r="E67" s="81" t="s">
        <v>788</v>
      </c>
      <c r="F67" s="80"/>
      <c r="G67" s="82">
        <f>G68</f>
        <v>1337820</v>
      </c>
      <c r="H67" s="82">
        <f>H68</f>
        <v>0</v>
      </c>
      <c r="I67" s="82">
        <f t="shared" si="2"/>
        <v>1337820</v>
      </c>
      <c r="J67" s="82">
        <f>J68</f>
        <v>1337820</v>
      </c>
      <c r="K67" s="82">
        <f>K68</f>
        <v>0</v>
      </c>
      <c r="L67" s="82">
        <f t="shared" si="6"/>
        <v>1337820</v>
      </c>
    </row>
    <row r="68" spans="1:12" ht="25.5">
      <c r="A68" s="85"/>
      <c r="B68" s="131" t="s">
        <v>816</v>
      </c>
      <c r="C68" s="80" t="s">
        <v>638</v>
      </c>
      <c r="D68" s="81" t="s">
        <v>642</v>
      </c>
      <c r="E68" s="81" t="s">
        <v>1360</v>
      </c>
      <c r="F68" s="80"/>
      <c r="G68" s="82">
        <f>G69+G72</f>
        <v>1337820</v>
      </c>
      <c r="H68" s="82">
        <f>H69+H72</f>
        <v>0</v>
      </c>
      <c r="I68" s="82">
        <f t="shared" si="2"/>
        <v>1337820</v>
      </c>
      <c r="J68" s="82">
        <f>J69+J72</f>
        <v>1337820</v>
      </c>
      <c r="K68" s="82">
        <f>K69+K72</f>
        <v>0</v>
      </c>
      <c r="L68" s="82">
        <f t="shared" si="6"/>
        <v>1337820</v>
      </c>
    </row>
    <row r="69" spans="1:12" ht="25.5">
      <c r="A69" s="85"/>
      <c r="B69" s="131" t="s">
        <v>1120</v>
      </c>
      <c r="C69" s="80" t="s">
        <v>638</v>
      </c>
      <c r="D69" s="81" t="s">
        <v>642</v>
      </c>
      <c r="E69" s="81" t="s">
        <v>1361</v>
      </c>
      <c r="F69" s="80"/>
      <c r="G69" s="82">
        <f>G70+G71</f>
        <v>838570</v>
      </c>
      <c r="H69" s="82">
        <f>H70+H71</f>
        <v>0</v>
      </c>
      <c r="I69" s="82">
        <f t="shared" si="2"/>
        <v>838570</v>
      </c>
      <c r="J69" s="82">
        <f>J70+J71</f>
        <v>838570</v>
      </c>
      <c r="K69" s="82">
        <f>K70+K71</f>
        <v>0</v>
      </c>
      <c r="L69" s="82">
        <f t="shared" si="6"/>
        <v>838570</v>
      </c>
    </row>
    <row r="70" spans="1:12" ht="51">
      <c r="A70" s="85"/>
      <c r="B70" s="131" t="s">
        <v>767</v>
      </c>
      <c r="C70" s="80" t="s">
        <v>638</v>
      </c>
      <c r="D70" s="81" t="s">
        <v>642</v>
      </c>
      <c r="E70" s="81" t="s">
        <v>1361</v>
      </c>
      <c r="F70" s="80" t="s">
        <v>735</v>
      </c>
      <c r="G70" s="82">
        <v>838570</v>
      </c>
      <c r="H70" s="82">
        <v>0</v>
      </c>
      <c r="I70" s="82">
        <f t="shared" si="2"/>
        <v>838570</v>
      </c>
      <c r="J70" s="82">
        <v>838570</v>
      </c>
      <c r="K70" s="82">
        <v>0</v>
      </c>
      <c r="L70" s="82">
        <f t="shared" si="6"/>
        <v>838570</v>
      </c>
    </row>
    <row r="71" spans="1:12" ht="25.5" hidden="1">
      <c r="A71" s="85"/>
      <c r="B71" s="131" t="s">
        <v>768</v>
      </c>
      <c r="C71" s="80" t="s">
        <v>638</v>
      </c>
      <c r="D71" s="81" t="s">
        <v>642</v>
      </c>
      <c r="E71" s="81" t="s">
        <v>1361</v>
      </c>
      <c r="F71" s="80" t="s">
        <v>974</v>
      </c>
      <c r="G71" s="82">
        <v>0</v>
      </c>
      <c r="H71" s="82">
        <v>0</v>
      </c>
      <c r="I71" s="82">
        <f t="shared" si="2"/>
        <v>0</v>
      </c>
      <c r="J71" s="82">
        <v>0</v>
      </c>
      <c r="K71" s="82">
        <v>0</v>
      </c>
      <c r="L71" s="82">
        <f t="shared" si="6"/>
        <v>0</v>
      </c>
    </row>
    <row r="72" spans="1:12" ht="25.5">
      <c r="A72" s="85"/>
      <c r="B72" s="131" t="s">
        <v>1120</v>
      </c>
      <c r="C72" s="80" t="s">
        <v>638</v>
      </c>
      <c r="D72" s="81" t="s">
        <v>642</v>
      </c>
      <c r="E72" s="81" t="s">
        <v>1362</v>
      </c>
      <c r="F72" s="80"/>
      <c r="G72" s="82">
        <f>G73</f>
        <v>499250</v>
      </c>
      <c r="H72" s="82">
        <f>H73</f>
        <v>0</v>
      </c>
      <c r="I72" s="82">
        <f t="shared" si="2"/>
        <v>499250</v>
      </c>
      <c r="J72" s="82">
        <f>J73</f>
        <v>499250</v>
      </c>
      <c r="K72" s="82">
        <f>K73</f>
        <v>0</v>
      </c>
      <c r="L72" s="82">
        <f t="shared" si="6"/>
        <v>499250</v>
      </c>
    </row>
    <row r="73" spans="1:12" ht="51">
      <c r="A73" s="85"/>
      <c r="B73" s="131" t="s">
        <v>767</v>
      </c>
      <c r="C73" s="80" t="s">
        <v>638</v>
      </c>
      <c r="D73" s="81" t="s">
        <v>642</v>
      </c>
      <c r="E73" s="81" t="s">
        <v>1362</v>
      </c>
      <c r="F73" s="80" t="s">
        <v>735</v>
      </c>
      <c r="G73" s="82">
        <v>499250</v>
      </c>
      <c r="H73" s="82">
        <v>0</v>
      </c>
      <c r="I73" s="82">
        <f t="shared" si="2"/>
        <v>499250</v>
      </c>
      <c r="J73" s="82">
        <v>499250</v>
      </c>
      <c r="K73" s="82">
        <v>0</v>
      </c>
      <c r="L73" s="82">
        <f t="shared" si="6"/>
        <v>499250</v>
      </c>
    </row>
    <row r="74" spans="2:15" ht="12.75" hidden="1">
      <c r="B74" s="131" t="s">
        <v>381</v>
      </c>
      <c r="C74" s="80" t="s">
        <v>638</v>
      </c>
      <c r="D74" s="81" t="s">
        <v>649</v>
      </c>
      <c r="E74" s="81"/>
      <c r="F74" s="80"/>
      <c r="G74" s="82">
        <f>G76</f>
        <v>0</v>
      </c>
      <c r="H74" s="82">
        <f>H76</f>
        <v>0</v>
      </c>
      <c r="I74" s="82">
        <f t="shared" si="2"/>
        <v>0</v>
      </c>
      <c r="J74" s="82">
        <f>J76</f>
        <v>0</v>
      </c>
      <c r="K74" s="82">
        <f>K76</f>
        <v>0</v>
      </c>
      <c r="L74" s="82">
        <f t="shared" si="0"/>
        <v>0</v>
      </c>
      <c r="M74" s="89"/>
      <c r="N74" s="89"/>
      <c r="O74" s="89"/>
    </row>
    <row r="75" spans="2:15" ht="12.75" hidden="1">
      <c r="B75" s="131" t="s">
        <v>809</v>
      </c>
      <c r="C75" s="80" t="s">
        <v>638</v>
      </c>
      <c r="D75" s="81" t="s">
        <v>649</v>
      </c>
      <c r="E75" s="81" t="s">
        <v>785</v>
      </c>
      <c r="F75" s="80"/>
      <c r="G75" s="82">
        <f aca="true" t="shared" si="8" ref="G75:K76">G76</f>
        <v>0</v>
      </c>
      <c r="H75" s="82">
        <f t="shared" si="8"/>
        <v>0</v>
      </c>
      <c r="I75" s="82">
        <f t="shared" si="2"/>
        <v>0</v>
      </c>
      <c r="J75" s="82">
        <f t="shared" si="8"/>
        <v>0</v>
      </c>
      <c r="K75" s="82">
        <f t="shared" si="8"/>
        <v>0</v>
      </c>
      <c r="L75" s="82">
        <f t="shared" si="0"/>
        <v>0</v>
      </c>
      <c r="M75" s="89"/>
      <c r="N75" s="89"/>
      <c r="O75" s="89"/>
    </row>
    <row r="76" spans="2:15" ht="25.5" hidden="1">
      <c r="B76" s="131" t="s">
        <v>820</v>
      </c>
      <c r="C76" s="80" t="s">
        <v>638</v>
      </c>
      <c r="D76" s="81" t="s">
        <v>649</v>
      </c>
      <c r="E76" s="81" t="s">
        <v>662</v>
      </c>
      <c r="F76" s="80"/>
      <c r="G76" s="82">
        <f t="shared" si="8"/>
        <v>0</v>
      </c>
      <c r="H76" s="82">
        <f t="shared" si="8"/>
        <v>0</v>
      </c>
      <c r="I76" s="82">
        <f t="shared" si="2"/>
        <v>0</v>
      </c>
      <c r="J76" s="82">
        <f t="shared" si="8"/>
        <v>0</v>
      </c>
      <c r="K76" s="82">
        <f t="shared" si="8"/>
        <v>0</v>
      </c>
      <c r="L76" s="82">
        <f t="shared" si="0"/>
        <v>0</v>
      </c>
      <c r="M76" s="89"/>
      <c r="N76" s="89"/>
      <c r="O76" s="89"/>
    </row>
    <row r="77" spans="2:15" ht="12.75" hidden="1">
      <c r="B77" s="131" t="s">
        <v>771</v>
      </c>
      <c r="C77" s="80" t="s">
        <v>638</v>
      </c>
      <c r="D77" s="81" t="s">
        <v>649</v>
      </c>
      <c r="E77" s="81" t="s">
        <v>662</v>
      </c>
      <c r="F77" s="80">
        <v>800</v>
      </c>
      <c r="G77" s="82">
        <v>0</v>
      </c>
      <c r="H77" s="82">
        <v>0</v>
      </c>
      <c r="I77" s="82">
        <f t="shared" si="2"/>
        <v>0</v>
      </c>
      <c r="J77" s="82"/>
      <c r="K77" s="82">
        <v>0</v>
      </c>
      <c r="L77" s="82">
        <f t="shared" si="0"/>
        <v>0</v>
      </c>
      <c r="M77" s="89"/>
      <c r="N77" s="89"/>
      <c r="O77" s="89"/>
    </row>
    <row r="78" spans="2:15" ht="12.75">
      <c r="B78" s="131" t="s">
        <v>438</v>
      </c>
      <c r="C78" s="80" t="s">
        <v>638</v>
      </c>
      <c r="D78" s="81" t="s">
        <v>643</v>
      </c>
      <c r="E78" s="81"/>
      <c r="F78" s="80"/>
      <c r="G78" s="82">
        <f>G80</f>
        <v>1000000</v>
      </c>
      <c r="H78" s="82">
        <f>H80</f>
        <v>0</v>
      </c>
      <c r="I78" s="82">
        <f aca="true" t="shared" si="9" ref="I78:I141">G78+H78</f>
        <v>1000000</v>
      </c>
      <c r="J78" s="82">
        <f>J80</f>
        <v>1000000</v>
      </c>
      <c r="K78" s="82">
        <f>K80</f>
        <v>0</v>
      </c>
      <c r="L78" s="82">
        <f t="shared" si="0"/>
        <v>1000000</v>
      </c>
      <c r="M78" s="89"/>
      <c r="N78" s="89"/>
      <c r="O78" s="89"/>
    </row>
    <row r="79" spans="2:15" ht="12.75">
      <c r="B79" s="131" t="s">
        <v>809</v>
      </c>
      <c r="C79" s="80" t="s">
        <v>638</v>
      </c>
      <c r="D79" s="81" t="s">
        <v>643</v>
      </c>
      <c r="E79" s="81" t="s">
        <v>785</v>
      </c>
      <c r="F79" s="80"/>
      <c r="G79" s="82">
        <f aca="true" t="shared" si="10" ref="G79:K80">G80</f>
        <v>1000000</v>
      </c>
      <c r="H79" s="82">
        <f t="shared" si="10"/>
        <v>0</v>
      </c>
      <c r="I79" s="82">
        <f t="shared" si="9"/>
        <v>1000000</v>
      </c>
      <c r="J79" s="82">
        <f t="shared" si="10"/>
        <v>1000000</v>
      </c>
      <c r="K79" s="82">
        <f t="shared" si="10"/>
        <v>0</v>
      </c>
      <c r="L79" s="82">
        <f t="shared" si="0"/>
        <v>1000000</v>
      </c>
      <c r="M79" s="89"/>
      <c r="N79" s="89"/>
      <c r="O79" s="89"/>
    </row>
    <row r="80" spans="2:15" ht="22.5">
      <c r="B80" s="131" t="s">
        <v>623</v>
      </c>
      <c r="C80" s="80" t="s">
        <v>638</v>
      </c>
      <c r="D80" s="81" t="s">
        <v>643</v>
      </c>
      <c r="E80" s="81" t="s">
        <v>787</v>
      </c>
      <c r="F80" s="80"/>
      <c r="G80" s="82">
        <f t="shared" si="10"/>
        <v>1000000</v>
      </c>
      <c r="H80" s="82">
        <f t="shared" si="10"/>
        <v>0</v>
      </c>
      <c r="I80" s="82">
        <f t="shared" si="9"/>
        <v>1000000</v>
      </c>
      <c r="J80" s="82">
        <f t="shared" si="10"/>
        <v>1000000</v>
      </c>
      <c r="K80" s="82">
        <f t="shared" si="10"/>
        <v>0</v>
      </c>
      <c r="L80" s="82">
        <f t="shared" si="0"/>
        <v>1000000</v>
      </c>
      <c r="M80" s="89"/>
      <c r="N80" s="89"/>
      <c r="O80" s="89"/>
    </row>
    <row r="81" spans="2:15" ht="22.5">
      <c r="B81" s="131" t="s">
        <v>771</v>
      </c>
      <c r="C81" s="80" t="s">
        <v>638</v>
      </c>
      <c r="D81" s="81" t="s">
        <v>643</v>
      </c>
      <c r="E81" s="81" t="s">
        <v>787</v>
      </c>
      <c r="F81" s="80">
        <v>800</v>
      </c>
      <c r="G81" s="82">
        <v>1000000</v>
      </c>
      <c r="H81" s="82">
        <v>0</v>
      </c>
      <c r="I81" s="82">
        <f t="shared" si="9"/>
        <v>1000000</v>
      </c>
      <c r="J81" s="82">
        <v>1000000</v>
      </c>
      <c r="K81" s="82">
        <v>0</v>
      </c>
      <c r="L81" s="82">
        <f t="shared" si="0"/>
        <v>1000000</v>
      </c>
      <c r="M81" s="89"/>
      <c r="N81" s="89"/>
      <c r="O81" s="89"/>
    </row>
    <row r="82" spans="2:15" ht="12.75">
      <c r="B82" s="131" t="s">
        <v>446</v>
      </c>
      <c r="C82" s="80" t="s">
        <v>638</v>
      </c>
      <c r="D82" s="81" t="s">
        <v>644</v>
      </c>
      <c r="E82" s="81"/>
      <c r="F82" s="80"/>
      <c r="G82" s="82">
        <f>G102+G120+G114+G83+G93</f>
        <v>24731511</v>
      </c>
      <c r="H82" s="82">
        <f>H102+H120+H114+H83+H93</f>
        <v>0</v>
      </c>
      <c r="I82" s="82">
        <f t="shared" si="9"/>
        <v>24731511</v>
      </c>
      <c r="J82" s="82">
        <f>J102+J120+J114+J83+J93</f>
        <v>24731511</v>
      </c>
      <c r="K82" s="82">
        <f>K98+K103+K120+K114+K83+K93</f>
        <v>0</v>
      </c>
      <c r="L82" s="82">
        <f t="shared" si="0"/>
        <v>24731511</v>
      </c>
      <c r="M82" s="89"/>
      <c r="N82" s="89"/>
      <c r="O82" s="89"/>
    </row>
    <row r="83" spans="2:15" ht="38.25" hidden="1">
      <c r="B83" s="131" t="s">
        <v>1238</v>
      </c>
      <c r="C83" s="80" t="s">
        <v>638</v>
      </c>
      <c r="D83" s="81" t="s">
        <v>644</v>
      </c>
      <c r="E83" s="80" t="s">
        <v>1170</v>
      </c>
      <c r="F83" s="80"/>
      <c r="G83" s="82">
        <f>G84</f>
        <v>0</v>
      </c>
      <c r="H83" s="82">
        <f>H84</f>
        <v>0</v>
      </c>
      <c r="I83" s="82">
        <f t="shared" si="9"/>
        <v>0</v>
      </c>
      <c r="J83" s="82">
        <f>J84</f>
        <v>0</v>
      </c>
      <c r="K83" s="82">
        <f>K84</f>
        <v>0</v>
      </c>
      <c r="L83" s="82">
        <f t="shared" si="0"/>
        <v>0</v>
      </c>
      <c r="M83" s="89"/>
      <c r="N83" s="89"/>
      <c r="O83" s="89"/>
    </row>
    <row r="84" spans="2:15" ht="27" hidden="1">
      <c r="B84" s="131" t="s">
        <v>1386</v>
      </c>
      <c r="C84" s="80" t="s">
        <v>638</v>
      </c>
      <c r="D84" s="81" t="s">
        <v>644</v>
      </c>
      <c r="E84" s="80" t="s">
        <v>1171</v>
      </c>
      <c r="F84" s="80"/>
      <c r="G84" s="82">
        <f>G85+G87+G90</f>
        <v>0</v>
      </c>
      <c r="H84" s="82">
        <f>H85+H87+H90</f>
        <v>0</v>
      </c>
      <c r="I84" s="82">
        <f t="shared" si="9"/>
        <v>0</v>
      </c>
      <c r="J84" s="82">
        <f>J85+J87+J90</f>
        <v>0</v>
      </c>
      <c r="K84" s="82">
        <f>K85+K87</f>
        <v>0</v>
      </c>
      <c r="L84" s="82">
        <f t="shared" si="0"/>
        <v>0</v>
      </c>
      <c r="M84" s="89"/>
      <c r="N84" s="89"/>
      <c r="O84" s="89"/>
    </row>
    <row r="85" spans="2:15" ht="63.75" hidden="1">
      <c r="B85" s="132" t="s">
        <v>1385</v>
      </c>
      <c r="C85" s="80" t="s">
        <v>638</v>
      </c>
      <c r="D85" s="81" t="s">
        <v>644</v>
      </c>
      <c r="E85" s="80" t="s">
        <v>1303</v>
      </c>
      <c r="F85" s="80"/>
      <c r="G85" s="82">
        <f>G86</f>
        <v>0</v>
      </c>
      <c r="H85" s="82">
        <f>H86</f>
        <v>0</v>
      </c>
      <c r="I85" s="82">
        <f t="shared" si="9"/>
        <v>0</v>
      </c>
      <c r="J85" s="82">
        <f>J86</f>
        <v>0</v>
      </c>
      <c r="K85" s="82">
        <f>K86</f>
        <v>0</v>
      </c>
      <c r="L85" s="82">
        <f t="shared" si="0"/>
        <v>0</v>
      </c>
      <c r="M85" s="89"/>
      <c r="N85" s="89"/>
      <c r="O85" s="89"/>
    </row>
    <row r="86" spans="2:15" ht="25.5" hidden="1">
      <c r="B86" s="131" t="s">
        <v>768</v>
      </c>
      <c r="C86" s="80" t="s">
        <v>638</v>
      </c>
      <c r="D86" s="81" t="s">
        <v>644</v>
      </c>
      <c r="E86" s="80" t="s">
        <v>1303</v>
      </c>
      <c r="F86" s="80" t="s">
        <v>974</v>
      </c>
      <c r="G86" s="82">
        <v>0</v>
      </c>
      <c r="H86" s="82">
        <v>0</v>
      </c>
      <c r="I86" s="82">
        <f t="shared" si="9"/>
        <v>0</v>
      </c>
      <c r="J86" s="82">
        <v>0</v>
      </c>
      <c r="K86" s="82">
        <v>0</v>
      </c>
      <c r="L86" s="82">
        <f t="shared" si="0"/>
        <v>0</v>
      </c>
      <c r="M86" s="89"/>
      <c r="N86" s="89"/>
      <c r="O86" s="89"/>
    </row>
    <row r="87" spans="2:15" ht="25.5" hidden="1">
      <c r="B87" s="131" t="s">
        <v>1261</v>
      </c>
      <c r="C87" s="80" t="s">
        <v>638</v>
      </c>
      <c r="D87" s="81" t="s">
        <v>644</v>
      </c>
      <c r="E87" s="80" t="s">
        <v>1172</v>
      </c>
      <c r="F87" s="80"/>
      <c r="G87" s="82">
        <f aca="true" t="shared" si="11" ref="G87:K88">G88</f>
        <v>0</v>
      </c>
      <c r="H87" s="82">
        <f t="shared" si="11"/>
        <v>0</v>
      </c>
      <c r="I87" s="82">
        <f t="shared" si="9"/>
        <v>0</v>
      </c>
      <c r="J87" s="82">
        <f t="shared" si="11"/>
        <v>0</v>
      </c>
      <c r="K87" s="82">
        <f t="shared" si="11"/>
        <v>0</v>
      </c>
      <c r="L87" s="82">
        <f t="shared" si="0"/>
        <v>0</v>
      </c>
      <c r="M87" s="89"/>
      <c r="N87" s="89"/>
      <c r="O87" s="89"/>
    </row>
    <row r="88" spans="2:15" ht="25.5" hidden="1">
      <c r="B88" s="131" t="s">
        <v>896</v>
      </c>
      <c r="C88" s="80" t="s">
        <v>638</v>
      </c>
      <c r="D88" s="81" t="s">
        <v>644</v>
      </c>
      <c r="E88" s="80" t="s">
        <v>1304</v>
      </c>
      <c r="F88" s="80"/>
      <c r="G88" s="82">
        <f t="shared" si="11"/>
        <v>0</v>
      </c>
      <c r="H88" s="82">
        <f t="shared" si="11"/>
        <v>0</v>
      </c>
      <c r="I88" s="82">
        <f t="shared" si="9"/>
        <v>0</v>
      </c>
      <c r="J88" s="82">
        <f t="shared" si="11"/>
        <v>0</v>
      </c>
      <c r="K88" s="82">
        <f t="shared" si="11"/>
        <v>0</v>
      </c>
      <c r="L88" s="82">
        <f t="shared" si="0"/>
        <v>0</v>
      </c>
      <c r="M88" s="89"/>
      <c r="N88" s="89"/>
      <c r="O88" s="89"/>
    </row>
    <row r="89" spans="2:15" ht="25.5" hidden="1">
      <c r="B89" s="131" t="s">
        <v>768</v>
      </c>
      <c r="C89" s="80" t="s">
        <v>638</v>
      </c>
      <c r="D89" s="81" t="s">
        <v>644</v>
      </c>
      <c r="E89" s="80" t="s">
        <v>1304</v>
      </c>
      <c r="F89" s="80" t="s">
        <v>974</v>
      </c>
      <c r="G89" s="82">
        <v>0</v>
      </c>
      <c r="H89" s="82">
        <v>0</v>
      </c>
      <c r="I89" s="82">
        <f t="shared" si="9"/>
        <v>0</v>
      </c>
      <c r="J89" s="82">
        <v>0</v>
      </c>
      <c r="K89" s="82">
        <v>0</v>
      </c>
      <c r="L89" s="82">
        <f t="shared" si="0"/>
        <v>0</v>
      </c>
      <c r="M89" s="89"/>
      <c r="N89" s="89"/>
      <c r="O89" s="89"/>
    </row>
    <row r="90" spans="2:15" ht="12.75" hidden="1">
      <c r="B90" s="131"/>
      <c r="C90" s="80" t="s">
        <v>638</v>
      </c>
      <c r="D90" s="81" t="s">
        <v>644</v>
      </c>
      <c r="E90" s="80" t="s">
        <v>1583</v>
      </c>
      <c r="F90" s="80"/>
      <c r="G90" s="82">
        <f>G91</f>
        <v>0</v>
      </c>
      <c r="H90" s="82">
        <f>H91</f>
        <v>0</v>
      </c>
      <c r="I90" s="82">
        <f t="shared" si="9"/>
        <v>0</v>
      </c>
      <c r="J90" s="82">
        <f>J91</f>
        <v>0</v>
      </c>
      <c r="K90" s="82">
        <f>K91</f>
        <v>0</v>
      </c>
      <c r="L90" s="82">
        <f t="shared" si="0"/>
        <v>0</v>
      </c>
      <c r="M90" s="89"/>
      <c r="N90" s="89"/>
      <c r="O90" s="89"/>
    </row>
    <row r="91" spans="2:15" ht="12.75" hidden="1">
      <c r="B91" s="131"/>
      <c r="C91" s="80" t="s">
        <v>638</v>
      </c>
      <c r="D91" s="81" t="s">
        <v>644</v>
      </c>
      <c r="E91" s="80" t="s">
        <v>1584</v>
      </c>
      <c r="F91" s="80"/>
      <c r="G91" s="82">
        <f>G92</f>
        <v>0</v>
      </c>
      <c r="H91" s="82">
        <f>H92</f>
        <v>0</v>
      </c>
      <c r="I91" s="82">
        <f t="shared" si="9"/>
        <v>0</v>
      </c>
      <c r="J91" s="82">
        <f>J92</f>
        <v>0</v>
      </c>
      <c r="K91" s="82">
        <f>K92</f>
        <v>0</v>
      </c>
      <c r="L91" s="82">
        <f t="shared" si="0"/>
        <v>0</v>
      </c>
      <c r="M91" s="89"/>
      <c r="N91" s="89"/>
      <c r="O91" s="89"/>
    </row>
    <row r="92" spans="2:15" ht="12.75" hidden="1">
      <c r="B92" s="131"/>
      <c r="C92" s="80" t="s">
        <v>638</v>
      </c>
      <c r="D92" s="81" t="s">
        <v>644</v>
      </c>
      <c r="E92" s="80" t="s">
        <v>1584</v>
      </c>
      <c r="F92" s="80" t="s">
        <v>974</v>
      </c>
      <c r="G92" s="82"/>
      <c r="H92" s="82">
        <v>0</v>
      </c>
      <c r="I92" s="82">
        <f t="shared" si="9"/>
        <v>0</v>
      </c>
      <c r="J92" s="82"/>
      <c r="K92" s="82">
        <v>0</v>
      </c>
      <c r="L92" s="82">
        <f t="shared" si="0"/>
        <v>0</v>
      </c>
      <c r="M92" s="89"/>
      <c r="N92" s="89"/>
      <c r="O92" s="89"/>
    </row>
    <row r="93" spans="2:15" ht="38.25">
      <c r="B93" s="131" t="s">
        <v>1387</v>
      </c>
      <c r="C93" s="80" t="s">
        <v>638</v>
      </c>
      <c r="D93" s="81" t="s">
        <v>644</v>
      </c>
      <c r="E93" s="80" t="s">
        <v>1308</v>
      </c>
      <c r="F93" s="80"/>
      <c r="G93" s="82">
        <f aca="true" t="shared" si="12" ref="G93:H96">G94</f>
        <v>10101</v>
      </c>
      <c r="H93" s="82">
        <f t="shared" si="12"/>
        <v>0</v>
      </c>
      <c r="I93" s="82">
        <f t="shared" si="9"/>
        <v>10101</v>
      </c>
      <c r="J93" s="82">
        <f aca="true" t="shared" si="13" ref="J93:K96">J94</f>
        <v>10101</v>
      </c>
      <c r="K93" s="82">
        <f t="shared" si="13"/>
        <v>0</v>
      </c>
      <c r="L93" s="82">
        <f t="shared" si="0"/>
        <v>10101</v>
      </c>
      <c r="M93" s="89"/>
      <c r="N93" s="89"/>
      <c r="O93" s="89"/>
    </row>
    <row r="94" spans="2:15" ht="12.75">
      <c r="B94" s="131" t="s">
        <v>1388</v>
      </c>
      <c r="C94" s="80" t="s">
        <v>638</v>
      </c>
      <c r="D94" s="81" t="s">
        <v>644</v>
      </c>
      <c r="E94" s="80" t="s">
        <v>1307</v>
      </c>
      <c r="F94" s="80"/>
      <c r="G94" s="82">
        <f t="shared" si="12"/>
        <v>10101</v>
      </c>
      <c r="H94" s="82">
        <f t="shared" si="12"/>
        <v>0</v>
      </c>
      <c r="I94" s="82">
        <f t="shared" si="9"/>
        <v>10101</v>
      </c>
      <c r="J94" s="82">
        <f t="shared" si="13"/>
        <v>10101</v>
      </c>
      <c r="K94" s="82">
        <f t="shared" si="13"/>
        <v>0</v>
      </c>
      <c r="L94" s="82">
        <f t="shared" si="0"/>
        <v>10101</v>
      </c>
      <c r="M94" s="89"/>
      <c r="N94" s="89"/>
      <c r="O94" s="89"/>
    </row>
    <row r="95" spans="2:15" ht="12.75">
      <c r="B95" s="131" t="s">
        <v>1389</v>
      </c>
      <c r="C95" s="80" t="s">
        <v>638</v>
      </c>
      <c r="D95" s="81" t="s">
        <v>644</v>
      </c>
      <c r="E95" s="80" t="s">
        <v>751</v>
      </c>
      <c r="F95" s="80"/>
      <c r="G95" s="82">
        <f t="shared" si="12"/>
        <v>10101</v>
      </c>
      <c r="H95" s="82">
        <f t="shared" si="12"/>
        <v>0</v>
      </c>
      <c r="I95" s="82">
        <f t="shared" si="9"/>
        <v>10101</v>
      </c>
      <c r="J95" s="82">
        <f t="shared" si="13"/>
        <v>10101</v>
      </c>
      <c r="K95" s="82">
        <f t="shared" si="13"/>
        <v>0</v>
      </c>
      <c r="L95" s="82">
        <f t="shared" si="0"/>
        <v>10101</v>
      </c>
      <c r="M95" s="89"/>
      <c r="N95" s="89"/>
      <c r="O95" s="89"/>
    </row>
    <row r="96" spans="2:15" ht="38.25">
      <c r="B96" s="131" t="s">
        <v>894</v>
      </c>
      <c r="C96" s="80" t="s">
        <v>638</v>
      </c>
      <c r="D96" s="81" t="s">
        <v>644</v>
      </c>
      <c r="E96" s="80" t="s">
        <v>1306</v>
      </c>
      <c r="F96" s="80"/>
      <c r="G96" s="82">
        <f t="shared" si="12"/>
        <v>10101</v>
      </c>
      <c r="H96" s="82">
        <f t="shared" si="12"/>
        <v>0</v>
      </c>
      <c r="I96" s="82">
        <f t="shared" si="9"/>
        <v>10101</v>
      </c>
      <c r="J96" s="82">
        <f t="shared" si="13"/>
        <v>10101</v>
      </c>
      <c r="K96" s="82">
        <f t="shared" si="13"/>
        <v>0</v>
      </c>
      <c r="L96" s="82">
        <f t="shared" si="0"/>
        <v>10101</v>
      </c>
      <c r="M96" s="89"/>
      <c r="N96" s="89"/>
      <c r="O96" s="89"/>
    </row>
    <row r="97" spans="2:15" ht="12.75">
      <c r="B97" s="131" t="s">
        <v>773</v>
      </c>
      <c r="C97" s="80" t="s">
        <v>638</v>
      </c>
      <c r="D97" s="81" t="s">
        <v>644</v>
      </c>
      <c r="E97" s="80" t="s">
        <v>1306</v>
      </c>
      <c r="F97" s="80" t="s">
        <v>1002</v>
      </c>
      <c r="G97" s="82">
        <v>10101</v>
      </c>
      <c r="H97" s="82">
        <v>0</v>
      </c>
      <c r="I97" s="82">
        <f t="shared" si="9"/>
        <v>10101</v>
      </c>
      <c r="J97" s="82">
        <v>10101</v>
      </c>
      <c r="K97" s="82">
        <v>0</v>
      </c>
      <c r="L97" s="82">
        <f t="shared" si="0"/>
        <v>10101</v>
      </c>
      <c r="M97" s="89"/>
      <c r="N97" s="89"/>
      <c r="O97" s="89"/>
    </row>
    <row r="98" spans="2:15" ht="25.5" hidden="1">
      <c r="B98" s="131" t="s">
        <v>886</v>
      </c>
      <c r="C98" s="80" t="s">
        <v>638</v>
      </c>
      <c r="D98" s="81" t="s">
        <v>644</v>
      </c>
      <c r="E98" s="81" t="s">
        <v>665</v>
      </c>
      <c r="F98" s="80"/>
      <c r="G98" s="82">
        <f>G99</f>
        <v>0</v>
      </c>
      <c r="H98" s="82">
        <f>H99</f>
        <v>0</v>
      </c>
      <c r="I98" s="82">
        <f t="shared" si="9"/>
        <v>0</v>
      </c>
      <c r="J98" s="82">
        <f>J99</f>
        <v>0</v>
      </c>
      <c r="K98" s="82">
        <f>K99</f>
        <v>0</v>
      </c>
      <c r="L98" s="82">
        <f t="shared" si="0"/>
        <v>0</v>
      </c>
      <c r="M98" s="89"/>
      <c r="N98" s="89"/>
      <c r="O98" s="89"/>
    </row>
    <row r="99" spans="2:15" ht="12.75" hidden="1">
      <c r="B99" s="131" t="s">
        <v>888</v>
      </c>
      <c r="C99" s="80" t="s">
        <v>638</v>
      </c>
      <c r="D99" s="81" t="s">
        <v>644</v>
      </c>
      <c r="E99" s="81" t="s">
        <v>669</v>
      </c>
      <c r="F99" s="80"/>
      <c r="G99" s="82">
        <f>G100+G101</f>
        <v>0</v>
      </c>
      <c r="H99" s="82">
        <f>H100+H101</f>
        <v>0</v>
      </c>
      <c r="I99" s="82">
        <f t="shared" si="9"/>
        <v>0</v>
      </c>
      <c r="J99" s="82">
        <f>J100+J101</f>
        <v>0</v>
      </c>
      <c r="K99" s="82">
        <f>K100+K101</f>
        <v>0</v>
      </c>
      <c r="L99" s="82">
        <f t="shared" si="0"/>
        <v>0</v>
      </c>
      <c r="M99" s="89"/>
      <c r="N99" s="89"/>
      <c r="O99" s="89"/>
    </row>
    <row r="100" spans="2:15" ht="51" hidden="1">
      <c r="B100" s="131" t="s">
        <v>767</v>
      </c>
      <c r="C100" s="80" t="s">
        <v>638</v>
      </c>
      <c r="D100" s="81" t="s">
        <v>644</v>
      </c>
      <c r="E100" s="81" t="s">
        <v>669</v>
      </c>
      <c r="F100" s="80">
        <v>100</v>
      </c>
      <c r="G100" s="82">
        <v>0</v>
      </c>
      <c r="H100" s="82">
        <v>0</v>
      </c>
      <c r="I100" s="82">
        <f t="shared" si="9"/>
        <v>0</v>
      </c>
      <c r="J100" s="82">
        <v>0</v>
      </c>
      <c r="K100" s="82">
        <v>0</v>
      </c>
      <c r="L100" s="82">
        <f t="shared" si="0"/>
        <v>0</v>
      </c>
      <c r="M100" s="89"/>
      <c r="N100" s="89"/>
      <c r="O100" s="89"/>
    </row>
    <row r="101" spans="2:15" ht="25.5" hidden="1">
      <c r="B101" s="131" t="s">
        <v>768</v>
      </c>
      <c r="C101" s="80" t="s">
        <v>638</v>
      </c>
      <c r="D101" s="81" t="s">
        <v>644</v>
      </c>
      <c r="E101" s="81" t="s">
        <v>669</v>
      </c>
      <c r="F101" s="80">
        <v>200</v>
      </c>
      <c r="G101" s="82">
        <v>0</v>
      </c>
      <c r="H101" s="82">
        <v>0</v>
      </c>
      <c r="I101" s="82">
        <f t="shared" si="9"/>
        <v>0</v>
      </c>
      <c r="J101" s="82">
        <v>0</v>
      </c>
      <c r="K101" s="82">
        <v>0</v>
      </c>
      <c r="L101" s="82">
        <f t="shared" si="0"/>
        <v>0</v>
      </c>
      <c r="M101" s="89"/>
      <c r="N101" s="89"/>
      <c r="O101" s="89"/>
    </row>
    <row r="102" spans="2:15" ht="38.25">
      <c r="B102" s="131" t="s">
        <v>1472</v>
      </c>
      <c r="C102" s="80" t="s">
        <v>638</v>
      </c>
      <c r="D102" s="81" t="s">
        <v>644</v>
      </c>
      <c r="E102" s="81" t="s">
        <v>1175</v>
      </c>
      <c r="F102" s="80"/>
      <c r="G102" s="82">
        <f>G103+G109</f>
        <v>2905000</v>
      </c>
      <c r="H102" s="82">
        <f>H103+H109</f>
        <v>0</v>
      </c>
      <c r="I102" s="82">
        <f t="shared" si="9"/>
        <v>2905000</v>
      </c>
      <c r="J102" s="82">
        <f>J103+J109</f>
        <v>2905000</v>
      </c>
      <c r="K102" s="82">
        <f>K103+K109</f>
        <v>0</v>
      </c>
      <c r="L102" s="82">
        <f t="shared" si="0"/>
        <v>2905000</v>
      </c>
      <c r="M102" s="89"/>
      <c r="N102" s="89"/>
      <c r="O102" s="89"/>
    </row>
    <row r="103" spans="2:15" ht="25.5" hidden="1">
      <c r="B103" s="131" t="s">
        <v>915</v>
      </c>
      <c r="C103" s="80" t="s">
        <v>638</v>
      </c>
      <c r="D103" s="81" t="s">
        <v>644</v>
      </c>
      <c r="E103" s="81" t="s">
        <v>741</v>
      </c>
      <c r="F103" s="80"/>
      <c r="G103" s="82">
        <f>G104+G106</f>
        <v>0</v>
      </c>
      <c r="H103" s="82">
        <f>H104+H106</f>
        <v>0</v>
      </c>
      <c r="I103" s="82">
        <f t="shared" si="9"/>
        <v>0</v>
      </c>
      <c r="J103" s="82">
        <f>J104+J106</f>
        <v>0</v>
      </c>
      <c r="K103" s="82">
        <f>K104+K106</f>
        <v>0</v>
      </c>
      <c r="L103" s="82">
        <f t="shared" si="0"/>
        <v>0</v>
      </c>
      <c r="M103" s="89"/>
      <c r="N103" s="89"/>
      <c r="O103" s="89"/>
    </row>
    <row r="104" spans="2:15" ht="25.5" hidden="1">
      <c r="B104" s="131" t="s">
        <v>916</v>
      </c>
      <c r="C104" s="80" t="s">
        <v>638</v>
      </c>
      <c r="D104" s="81" t="s">
        <v>644</v>
      </c>
      <c r="E104" s="81" t="s">
        <v>672</v>
      </c>
      <c r="F104" s="80"/>
      <c r="G104" s="82">
        <f>G105</f>
        <v>0</v>
      </c>
      <c r="H104" s="82">
        <f>H105</f>
        <v>0</v>
      </c>
      <c r="I104" s="82">
        <f t="shared" si="9"/>
        <v>0</v>
      </c>
      <c r="J104" s="82">
        <f>J105</f>
        <v>0</v>
      </c>
      <c r="K104" s="82">
        <f>K105</f>
        <v>0</v>
      </c>
      <c r="L104" s="82">
        <f t="shared" si="0"/>
        <v>0</v>
      </c>
      <c r="M104" s="89"/>
      <c r="N104" s="89"/>
      <c r="O104" s="89"/>
    </row>
    <row r="105" spans="2:15" ht="25.5" hidden="1">
      <c r="B105" s="131" t="s">
        <v>768</v>
      </c>
      <c r="C105" s="80" t="s">
        <v>638</v>
      </c>
      <c r="D105" s="81" t="s">
        <v>644</v>
      </c>
      <c r="E105" s="81" t="s">
        <v>672</v>
      </c>
      <c r="F105" s="80">
        <v>200</v>
      </c>
      <c r="G105" s="82">
        <v>0</v>
      </c>
      <c r="H105" s="82">
        <v>0</v>
      </c>
      <c r="I105" s="82">
        <f t="shared" si="9"/>
        <v>0</v>
      </c>
      <c r="J105" s="82"/>
      <c r="K105" s="82">
        <v>0</v>
      </c>
      <c r="L105" s="82">
        <f t="shared" si="0"/>
        <v>0</v>
      </c>
      <c r="M105" s="89"/>
      <c r="N105" s="89"/>
      <c r="O105" s="89"/>
    </row>
    <row r="106" spans="2:15" ht="12.75" hidden="1">
      <c r="B106" s="131" t="s">
        <v>1085</v>
      </c>
      <c r="C106" s="80" t="s">
        <v>638</v>
      </c>
      <c r="D106" s="81" t="s">
        <v>644</v>
      </c>
      <c r="E106" s="81" t="s">
        <v>1086</v>
      </c>
      <c r="F106" s="80"/>
      <c r="G106" s="82">
        <f>G107+G108</f>
        <v>0</v>
      </c>
      <c r="H106" s="82">
        <f>H107+H108</f>
        <v>0</v>
      </c>
      <c r="I106" s="82">
        <f t="shared" si="9"/>
        <v>0</v>
      </c>
      <c r="J106" s="82">
        <f>J107+J108</f>
        <v>0</v>
      </c>
      <c r="K106" s="82">
        <f>K107+K108</f>
        <v>0</v>
      </c>
      <c r="L106" s="82">
        <f t="shared" si="0"/>
        <v>0</v>
      </c>
      <c r="M106" s="89"/>
      <c r="N106" s="89"/>
      <c r="O106" s="89"/>
    </row>
    <row r="107" spans="2:15" ht="25.5" hidden="1">
      <c r="B107" s="131" t="s">
        <v>768</v>
      </c>
      <c r="C107" s="80" t="s">
        <v>638</v>
      </c>
      <c r="D107" s="81" t="s">
        <v>644</v>
      </c>
      <c r="E107" s="81" t="s">
        <v>1086</v>
      </c>
      <c r="F107" s="80" t="s">
        <v>974</v>
      </c>
      <c r="G107" s="82">
        <v>0</v>
      </c>
      <c r="H107" s="82">
        <v>0</v>
      </c>
      <c r="I107" s="82">
        <f t="shared" si="9"/>
        <v>0</v>
      </c>
      <c r="J107" s="82">
        <v>0</v>
      </c>
      <c r="K107" s="82">
        <v>0</v>
      </c>
      <c r="L107" s="82">
        <f t="shared" si="0"/>
        <v>0</v>
      </c>
      <c r="M107" s="89"/>
      <c r="N107" s="89"/>
      <c r="O107" s="89"/>
    </row>
    <row r="108" spans="2:15" ht="12.75" hidden="1">
      <c r="B108" s="131" t="s">
        <v>771</v>
      </c>
      <c r="C108" s="80" t="s">
        <v>638</v>
      </c>
      <c r="D108" s="81" t="s">
        <v>644</v>
      </c>
      <c r="E108" s="81" t="s">
        <v>1086</v>
      </c>
      <c r="F108" s="80" t="s">
        <v>970</v>
      </c>
      <c r="G108" s="82">
        <v>0</v>
      </c>
      <c r="H108" s="82">
        <v>0</v>
      </c>
      <c r="I108" s="82">
        <f t="shared" si="9"/>
        <v>0</v>
      </c>
      <c r="J108" s="82">
        <v>0</v>
      </c>
      <c r="K108" s="82">
        <v>0</v>
      </c>
      <c r="L108" s="82">
        <f>J108+K108</f>
        <v>0</v>
      </c>
      <c r="M108" s="89"/>
      <c r="N108" s="89"/>
      <c r="O108" s="89"/>
    </row>
    <row r="109" spans="2:15" ht="51">
      <c r="B109" s="131" t="s">
        <v>1544</v>
      </c>
      <c r="C109" s="80" t="s">
        <v>638</v>
      </c>
      <c r="D109" s="81" t="s">
        <v>644</v>
      </c>
      <c r="E109" s="80" t="s">
        <v>1158</v>
      </c>
      <c r="F109" s="80"/>
      <c r="G109" s="82">
        <f aca="true" t="shared" si="14" ref="G109:K111">G110</f>
        <v>2905000</v>
      </c>
      <c r="H109" s="82">
        <f t="shared" si="14"/>
        <v>0</v>
      </c>
      <c r="I109" s="82">
        <f t="shared" si="9"/>
        <v>2905000</v>
      </c>
      <c r="J109" s="82">
        <f t="shared" si="14"/>
        <v>2905000</v>
      </c>
      <c r="K109" s="82">
        <f t="shared" si="14"/>
        <v>0</v>
      </c>
      <c r="L109" s="82">
        <f>J109+K109</f>
        <v>2905000</v>
      </c>
      <c r="M109" s="89"/>
      <c r="N109" s="89"/>
      <c r="O109" s="89"/>
    </row>
    <row r="110" spans="2:15" ht="25.5">
      <c r="B110" s="131" t="s">
        <v>1542</v>
      </c>
      <c r="C110" s="80" t="s">
        <v>638</v>
      </c>
      <c r="D110" s="80" t="s">
        <v>644</v>
      </c>
      <c r="E110" s="80" t="s">
        <v>1541</v>
      </c>
      <c r="F110" s="80"/>
      <c r="G110" s="82">
        <f t="shared" si="14"/>
        <v>2905000</v>
      </c>
      <c r="H110" s="82">
        <f t="shared" si="14"/>
        <v>0</v>
      </c>
      <c r="I110" s="82">
        <f t="shared" si="9"/>
        <v>2905000</v>
      </c>
      <c r="J110" s="82">
        <f t="shared" si="14"/>
        <v>2905000</v>
      </c>
      <c r="K110" s="82">
        <f t="shared" si="14"/>
        <v>0</v>
      </c>
      <c r="L110" s="82">
        <f>J110+K110</f>
        <v>2905000</v>
      </c>
      <c r="M110" s="89"/>
      <c r="N110" s="89"/>
      <c r="O110" s="89"/>
    </row>
    <row r="111" spans="2:15" ht="25.5">
      <c r="B111" s="131" t="s">
        <v>1543</v>
      </c>
      <c r="C111" s="80" t="s">
        <v>638</v>
      </c>
      <c r="D111" s="80" t="s">
        <v>644</v>
      </c>
      <c r="E111" s="80" t="s">
        <v>1540</v>
      </c>
      <c r="F111" s="80"/>
      <c r="G111" s="82">
        <f t="shared" si="14"/>
        <v>2905000</v>
      </c>
      <c r="H111" s="82">
        <f t="shared" si="14"/>
        <v>0</v>
      </c>
      <c r="I111" s="82">
        <f t="shared" si="9"/>
        <v>2905000</v>
      </c>
      <c r="J111" s="82">
        <f t="shared" si="14"/>
        <v>2905000</v>
      </c>
      <c r="K111" s="82">
        <f t="shared" si="14"/>
        <v>0</v>
      </c>
      <c r="L111" s="82">
        <f>J111+K111</f>
        <v>2905000</v>
      </c>
      <c r="M111" s="89"/>
      <c r="N111" s="89"/>
      <c r="O111" s="89"/>
    </row>
    <row r="112" spans="2:15" ht="51">
      <c r="B112" s="131" t="s">
        <v>767</v>
      </c>
      <c r="C112" s="80" t="s">
        <v>638</v>
      </c>
      <c r="D112" s="80" t="s">
        <v>644</v>
      </c>
      <c r="E112" s="80" t="s">
        <v>1540</v>
      </c>
      <c r="F112" s="80" t="s">
        <v>735</v>
      </c>
      <c r="G112" s="82">
        <v>2905000</v>
      </c>
      <c r="H112" s="82">
        <v>0</v>
      </c>
      <c r="I112" s="82">
        <f t="shared" si="9"/>
        <v>2905000</v>
      </c>
      <c r="J112" s="82">
        <v>2905000</v>
      </c>
      <c r="K112" s="82">
        <v>0</v>
      </c>
      <c r="L112" s="82">
        <f>J112+K112</f>
        <v>2905000</v>
      </c>
      <c r="M112" s="89"/>
      <c r="N112" s="89"/>
      <c r="O112" s="89"/>
    </row>
    <row r="113" spans="2:15" ht="25.5">
      <c r="B113" s="131" t="s">
        <v>1232</v>
      </c>
      <c r="C113" s="80" t="s">
        <v>638</v>
      </c>
      <c r="D113" s="81" t="s">
        <v>644</v>
      </c>
      <c r="E113" s="81" t="s">
        <v>1176</v>
      </c>
      <c r="F113" s="80"/>
      <c r="G113" s="82">
        <f>G114</f>
        <v>20525900</v>
      </c>
      <c r="H113" s="82">
        <f>H114</f>
        <v>0</v>
      </c>
      <c r="I113" s="82">
        <f t="shared" si="9"/>
        <v>20525900</v>
      </c>
      <c r="J113" s="82">
        <f>J114</f>
        <v>20525900</v>
      </c>
      <c r="K113" s="82">
        <f>K114</f>
        <v>0</v>
      </c>
      <c r="L113" s="82">
        <f aca="true" t="shared" si="15" ref="L113:L163">J113+K113</f>
        <v>20525900</v>
      </c>
      <c r="M113" s="89"/>
      <c r="N113" s="89"/>
      <c r="O113" s="89"/>
    </row>
    <row r="114" spans="2:15" ht="51">
      <c r="B114" s="131" t="s">
        <v>1423</v>
      </c>
      <c r="C114" s="80" t="s">
        <v>638</v>
      </c>
      <c r="D114" s="81" t="s">
        <v>644</v>
      </c>
      <c r="E114" s="81" t="s">
        <v>1157</v>
      </c>
      <c r="F114" s="80"/>
      <c r="G114" s="82">
        <f>G116</f>
        <v>20525900</v>
      </c>
      <c r="H114" s="82">
        <f>H116</f>
        <v>0</v>
      </c>
      <c r="I114" s="82">
        <f t="shared" si="9"/>
        <v>20525900</v>
      </c>
      <c r="J114" s="82">
        <f>J116</f>
        <v>20525900</v>
      </c>
      <c r="K114" s="82">
        <f>K116</f>
        <v>0</v>
      </c>
      <c r="L114" s="82">
        <f t="shared" si="15"/>
        <v>20525900</v>
      </c>
      <c r="M114" s="89"/>
      <c r="N114" s="89"/>
      <c r="O114" s="89"/>
    </row>
    <row r="115" spans="2:15" ht="25.5">
      <c r="B115" s="131" t="s">
        <v>1233</v>
      </c>
      <c r="C115" s="80" t="s">
        <v>638</v>
      </c>
      <c r="D115" s="81" t="s">
        <v>644</v>
      </c>
      <c r="E115" s="81" t="s">
        <v>1216</v>
      </c>
      <c r="F115" s="80"/>
      <c r="G115" s="82">
        <f>G116</f>
        <v>20525900</v>
      </c>
      <c r="H115" s="82">
        <f>H116</f>
        <v>0</v>
      </c>
      <c r="I115" s="82">
        <f t="shared" si="9"/>
        <v>20525900</v>
      </c>
      <c r="J115" s="82">
        <f>J116</f>
        <v>20525900</v>
      </c>
      <c r="K115" s="82">
        <f>K116</f>
        <v>0</v>
      </c>
      <c r="L115" s="82">
        <f t="shared" si="15"/>
        <v>20525900</v>
      </c>
      <c r="M115" s="89"/>
      <c r="N115" s="89"/>
      <c r="O115" s="89"/>
    </row>
    <row r="116" spans="2:15" ht="25.5">
      <c r="B116" s="131" t="s">
        <v>1234</v>
      </c>
      <c r="C116" s="80" t="s">
        <v>638</v>
      </c>
      <c r="D116" s="81" t="s">
        <v>644</v>
      </c>
      <c r="E116" s="81" t="s">
        <v>1305</v>
      </c>
      <c r="F116" s="80"/>
      <c r="G116" s="82">
        <f>G117+G118+G119</f>
        <v>20525900</v>
      </c>
      <c r="H116" s="82">
        <f>H117+H118+H119</f>
        <v>0</v>
      </c>
      <c r="I116" s="82">
        <f t="shared" si="9"/>
        <v>20525900</v>
      </c>
      <c r="J116" s="82">
        <f>J117+J118+J119</f>
        <v>20525900</v>
      </c>
      <c r="K116" s="82">
        <f>K117+K118+K119</f>
        <v>0</v>
      </c>
      <c r="L116" s="82">
        <f t="shared" si="15"/>
        <v>20525900</v>
      </c>
      <c r="M116" s="89"/>
      <c r="N116" s="89"/>
      <c r="O116" s="89"/>
    </row>
    <row r="117" spans="2:15" ht="51">
      <c r="B117" s="131" t="s">
        <v>767</v>
      </c>
      <c r="C117" s="80" t="s">
        <v>638</v>
      </c>
      <c r="D117" s="81" t="s">
        <v>644</v>
      </c>
      <c r="E117" s="81" t="s">
        <v>1305</v>
      </c>
      <c r="F117" s="80" t="s">
        <v>735</v>
      </c>
      <c r="G117" s="82">
        <v>16105900</v>
      </c>
      <c r="H117" s="82">
        <v>0</v>
      </c>
      <c r="I117" s="82">
        <f t="shared" si="9"/>
        <v>16105900</v>
      </c>
      <c r="J117" s="82">
        <v>16105900</v>
      </c>
      <c r="K117" s="82">
        <v>0</v>
      </c>
      <c r="L117" s="82">
        <f t="shared" si="15"/>
        <v>16105900</v>
      </c>
      <c r="M117" s="89"/>
      <c r="N117" s="89"/>
      <c r="O117" s="89"/>
    </row>
    <row r="118" spans="2:15" ht="25.5">
      <c r="B118" s="131" t="s">
        <v>768</v>
      </c>
      <c r="C118" s="80" t="s">
        <v>638</v>
      </c>
      <c r="D118" s="81" t="s">
        <v>644</v>
      </c>
      <c r="E118" s="81" t="s">
        <v>1305</v>
      </c>
      <c r="F118" s="80" t="s">
        <v>974</v>
      </c>
      <c r="G118" s="82">
        <v>4420000</v>
      </c>
      <c r="H118" s="82">
        <v>0</v>
      </c>
      <c r="I118" s="82">
        <f t="shared" si="9"/>
        <v>4420000</v>
      </c>
      <c r="J118" s="82">
        <v>4420000</v>
      </c>
      <c r="K118" s="82">
        <v>0</v>
      </c>
      <c r="L118" s="82">
        <f t="shared" si="15"/>
        <v>4420000</v>
      </c>
      <c r="M118" s="89"/>
      <c r="N118" s="89"/>
      <c r="O118" s="89"/>
    </row>
    <row r="119" spans="2:15" ht="12.75" hidden="1">
      <c r="B119" s="131" t="s">
        <v>771</v>
      </c>
      <c r="C119" s="80" t="s">
        <v>638</v>
      </c>
      <c r="D119" s="81" t="s">
        <v>644</v>
      </c>
      <c r="E119" s="81" t="s">
        <v>1305</v>
      </c>
      <c r="F119" s="80" t="s">
        <v>970</v>
      </c>
      <c r="G119" s="82">
        <v>0</v>
      </c>
      <c r="H119" s="82">
        <v>0</v>
      </c>
      <c r="I119" s="82">
        <f t="shared" si="9"/>
        <v>0</v>
      </c>
      <c r="J119" s="82">
        <v>0</v>
      </c>
      <c r="K119" s="82">
        <v>0</v>
      </c>
      <c r="L119" s="82">
        <f t="shared" si="15"/>
        <v>0</v>
      </c>
      <c r="M119" s="89"/>
      <c r="N119" s="89"/>
      <c r="O119" s="89"/>
    </row>
    <row r="120" spans="2:15" ht="12.75">
      <c r="B120" s="131" t="s">
        <v>809</v>
      </c>
      <c r="C120" s="80" t="s">
        <v>638</v>
      </c>
      <c r="D120" s="81" t="s">
        <v>644</v>
      </c>
      <c r="E120" s="81" t="s">
        <v>785</v>
      </c>
      <c r="F120" s="80"/>
      <c r="G120" s="82">
        <f>G121+G127+G129+G124+G132</f>
        <v>1290510</v>
      </c>
      <c r="H120" s="82">
        <f>H121+H127+H129+H124+H132</f>
        <v>0</v>
      </c>
      <c r="I120" s="82">
        <f t="shared" si="9"/>
        <v>1290510</v>
      </c>
      <c r="J120" s="82">
        <f>J121+J127+J129+J124+J132</f>
        <v>1290510</v>
      </c>
      <c r="K120" s="82">
        <f>K121+K127+K129+K124+K132</f>
        <v>0</v>
      </c>
      <c r="L120" s="82">
        <f t="shared" si="15"/>
        <v>1290510</v>
      </c>
      <c r="M120" s="89"/>
      <c r="N120" s="89"/>
      <c r="O120" s="89"/>
    </row>
    <row r="121" spans="2:15" ht="25.5" hidden="1">
      <c r="B121" s="131" t="s">
        <v>944</v>
      </c>
      <c r="C121" s="80" t="s">
        <v>638</v>
      </c>
      <c r="D121" s="81" t="s">
        <v>644</v>
      </c>
      <c r="E121" s="81" t="s">
        <v>673</v>
      </c>
      <c r="F121" s="80"/>
      <c r="G121" s="82">
        <f>G123+G122</f>
        <v>0</v>
      </c>
      <c r="H121" s="82">
        <f>H123+H122</f>
        <v>0</v>
      </c>
      <c r="I121" s="82">
        <f t="shared" si="9"/>
        <v>0</v>
      </c>
      <c r="J121" s="82">
        <f>J123+J122</f>
        <v>0</v>
      </c>
      <c r="K121" s="82">
        <f>K123+K122</f>
        <v>0</v>
      </c>
      <c r="L121" s="82">
        <f t="shared" si="15"/>
        <v>0</v>
      </c>
      <c r="M121" s="89"/>
      <c r="N121" s="89"/>
      <c r="O121" s="89"/>
    </row>
    <row r="122" spans="2:15" ht="51" hidden="1">
      <c r="B122" s="131" t="s">
        <v>767</v>
      </c>
      <c r="C122" s="80" t="s">
        <v>638</v>
      </c>
      <c r="D122" s="81" t="s">
        <v>644</v>
      </c>
      <c r="E122" s="81" t="s">
        <v>673</v>
      </c>
      <c r="F122" s="80" t="s">
        <v>735</v>
      </c>
      <c r="G122" s="82">
        <v>0</v>
      </c>
      <c r="H122" s="82">
        <v>0</v>
      </c>
      <c r="I122" s="82">
        <f t="shared" si="9"/>
        <v>0</v>
      </c>
      <c r="J122" s="82">
        <v>0</v>
      </c>
      <c r="K122" s="82">
        <v>0</v>
      </c>
      <c r="L122" s="82">
        <f t="shared" si="15"/>
        <v>0</v>
      </c>
      <c r="M122" s="89"/>
      <c r="N122" s="89"/>
      <c r="O122" s="89"/>
    </row>
    <row r="123" spans="2:15" ht="25.5" hidden="1">
      <c r="B123" s="131" t="s">
        <v>768</v>
      </c>
      <c r="C123" s="80" t="s">
        <v>638</v>
      </c>
      <c r="D123" s="81" t="s">
        <v>644</v>
      </c>
      <c r="E123" s="81" t="s">
        <v>673</v>
      </c>
      <c r="F123" s="80">
        <v>200</v>
      </c>
      <c r="G123" s="82">
        <v>0</v>
      </c>
      <c r="H123" s="82">
        <v>0</v>
      </c>
      <c r="I123" s="82">
        <f t="shared" si="9"/>
        <v>0</v>
      </c>
      <c r="J123" s="82">
        <v>0</v>
      </c>
      <c r="K123" s="82">
        <v>0</v>
      </c>
      <c r="L123" s="82">
        <f t="shared" si="15"/>
        <v>0</v>
      </c>
      <c r="M123" s="89"/>
      <c r="N123" s="89"/>
      <c r="O123" s="89"/>
    </row>
    <row r="124" spans="2:15" ht="38.25">
      <c r="B124" s="131" t="s">
        <v>1242</v>
      </c>
      <c r="C124" s="80" t="s">
        <v>638</v>
      </c>
      <c r="D124" s="81" t="s">
        <v>644</v>
      </c>
      <c r="E124" s="81" t="s">
        <v>1156</v>
      </c>
      <c r="F124" s="80"/>
      <c r="G124" s="82">
        <f>G125+G126</f>
        <v>692300</v>
      </c>
      <c r="H124" s="82">
        <f>H125+H126</f>
        <v>0</v>
      </c>
      <c r="I124" s="82">
        <f t="shared" si="9"/>
        <v>692300</v>
      </c>
      <c r="J124" s="82">
        <f>J125+J126</f>
        <v>692300</v>
      </c>
      <c r="K124" s="82">
        <f>K125+K126</f>
        <v>0</v>
      </c>
      <c r="L124" s="82">
        <f t="shared" si="15"/>
        <v>692300</v>
      </c>
      <c r="M124" s="89"/>
      <c r="N124" s="89"/>
      <c r="O124" s="89"/>
    </row>
    <row r="125" spans="2:15" ht="51">
      <c r="B125" s="131" t="s">
        <v>767</v>
      </c>
      <c r="C125" s="80" t="s">
        <v>638</v>
      </c>
      <c r="D125" s="81" t="s">
        <v>644</v>
      </c>
      <c r="E125" s="81" t="s">
        <v>1156</v>
      </c>
      <c r="F125" s="80" t="s">
        <v>735</v>
      </c>
      <c r="G125" s="82">
        <v>598240</v>
      </c>
      <c r="H125" s="82">
        <v>0</v>
      </c>
      <c r="I125" s="82">
        <f t="shared" si="9"/>
        <v>598240</v>
      </c>
      <c r="J125" s="82">
        <v>598240</v>
      </c>
      <c r="K125" s="82">
        <v>0</v>
      </c>
      <c r="L125" s="82">
        <f t="shared" si="15"/>
        <v>598240</v>
      </c>
      <c r="M125" s="89"/>
      <c r="N125" s="89"/>
      <c r="O125" s="89"/>
    </row>
    <row r="126" spans="2:15" ht="25.5">
      <c r="B126" s="131" t="s">
        <v>768</v>
      </c>
      <c r="C126" s="80" t="s">
        <v>638</v>
      </c>
      <c r="D126" s="81" t="s">
        <v>644</v>
      </c>
      <c r="E126" s="81" t="s">
        <v>1156</v>
      </c>
      <c r="F126" s="80" t="s">
        <v>974</v>
      </c>
      <c r="G126" s="82">
        <v>94060</v>
      </c>
      <c r="H126" s="82">
        <v>0</v>
      </c>
      <c r="I126" s="82">
        <f t="shared" si="9"/>
        <v>94060</v>
      </c>
      <c r="J126" s="82">
        <v>94060</v>
      </c>
      <c r="K126" s="82">
        <v>0</v>
      </c>
      <c r="L126" s="82">
        <f t="shared" si="15"/>
        <v>94060</v>
      </c>
      <c r="M126" s="89"/>
      <c r="N126" s="89"/>
      <c r="O126" s="89"/>
    </row>
    <row r="127" spans="2:15" ht="38.25">
      <c r="B127" s="131" t="s">
        <v>946</v>
      </c>
      <c r="C127" s="80" t="s">
        <v>638</v>
      </c>
      <c r="D127" s="81" t="s">
        <v>644</v>
      </c>
      <c r="E127" s="81" t="s">
        <v>674</v>
      </c>
      <c r="F127" s="80"/>
      <c r="G127" s="82">
        <f>G128</f>
        <v>58800</v>
      </c>
      <c r="H127" s="82">
        <f>H128</f>
        <v>0</v>
      </c>
      <c r="I127" s="82">
        <f t="shared" si="9"/>
        <v>58800</v>
      </c>
      <c r="J127" s="82">
        <f>J128</f>
        <v>58800</v>
      </c>
      <c r="K127" s="82">
        <f>K128</f>
        <v>0</v>
      </c>
      <c r="L127" s="82">
        <f t="shared" si="15"/>
        <v>58800</v>
      </c>
      <c r="M127" s="89"/>
      <c r="N127" s="89"/>
      <c r="O127" s="89"/>
    </row>
    <row r="128" spans="2:15" ht="25.5">
      <c r="B128" s="131" t="s">
        <v>768</v>
      </c>
      <c r="C128" s="80" t="s">
        <v>638</v>
      </c>
      <c r="D128" s="81" t="s">
        <v>644</v>
      </c>
      <c r="E128" s="81" t="s">
        <v>674</v>
      </c>
      <c r="F128" s="80">
        <v>200</v>
      </c>
      <c r="G128" s="82">
        <v>58800</v>
      </c>
      <c r="H128" s="82">
        <v>0</v>
      </c>
      <c r="I128" s="82">
        <f t="shared" si="9"/>
        <v>58800</v>
      </c>
      <c r="J128" s="82">
        <v>58800</v>
      </c>
      <c r="K128" s="82">
        <v>0</v>
      </c>
      <c r="L128" s="82">
        <f t="shared" si="15"/>
        <v>58800</v>
      </c>
      <c r="M128" s="89"/>
      <c r="N128" s="89"/>
      <c r="O128" s="89"/>
    </row>
    <row r="129" spans="2:15" ht="51">
      <c r="B129" s="131" t="s">
        <v>947</v>
      </c>
      <c r="C129" s="80" t="s">
        <v>638</v>
      </c>
      <c r="D129" s="81" t="s">
        <v>644</v>
      </c>
      <c r="E129" s="81" t="s">
        <v>675</v>
      </c>
      <c r="F129" s="80"/>
      <c r="G129" s="82">
        <f>G130+G131</f>
        <v>223000</v>
      </c>
      <c r="H129" s="82">
        <f>H130+H131</f>
        <v>0</v>
      </c>
      <c r="I129" s="82">
        <f t="shared" si="9"/>
        <v>223000</v>
      </c>
      <c r="J129" s="82">
        <f>J130+J131</f>
        <v>223000</v>
      </c>
      <c r="K129" s="82">
        <f>K130+K131</f>
        <v>0</v>
      </c>
      <c r="L129" s="82">
        <f t="shared" si="15"/>
        <v>223000</v>
      </c>
      <c r="M129" s="89"/>
      <c r="N129" s="89"/>
      <c r="O129" s="89"/>
    </row>
    <row r="130" spans="2:15" ht="51">
      <c r="B130" s="131" t="s">
        <v>767</v>
      </c>
      <c r="C130" s="80" t="s">
        <v>638</v>
      </c>
      <c r="D130" s="81" t="s">
        <v>644</v>
      </c>
      <c r="E130" s="81" t="s">
        <v>675</v>
      </c>
      <c r="F130" s="80">
        <v>100</v>
      </c>
      <c r="G130" s="82">
        <v>223000</v>
      </c>
      <c r="H130" s="82">
        <v>0</v>
      </c>
      <c r="I130" s="82">
        <f t="shared" si="9"/>
        <v>223000</v>
      </c>
      <c r="J130" s="82">
        <v>223000</v>
      </c>
      <c r="K130" s="82">
        <v>0</v>
      </c>
      <c r="L130" s="82">
        <f t="shared" si="15"/>
        <v>223000</v>
      </c>
      <c r="M130" s="89"/>
      <c r="N130" s="89"/>
      <c r="O130" s="89"/>
    </row>
    <row r="131" spans="2:15" ht="25.5" hidden="1">
      <c r="B131" s="131" t="s">
        <v>768</v>
      </c>
      <c r="C131" s="80" t="s">
        <v>638</v>
      </c>
      <c r="D131" s="81" t="s">
        <v>644</v>
      </c>
      <c r="E131" s="81" t="s">
        <v>675</v>
      </c>
      <c r="F131" s="80">
        <v>200</v>
      </c>
      <c r="G131" s="82">
        <v>0</v>
      </c>
      <c r="H131" s="82">
        <v>0</v>
      </c>
      <c r="I131" s="82">
        <f t="shared" si="9"/>
        <v>0</v>
      </c>
      <c r="J131" s="82">
        <v>0</v>
      </c>
      <c r="K131" s="82">
        <v>0</v>
      </c>
      <c r="L131" s="82">
        <f t="shared" si="15"/>
        <v>0</v>
      </c>
      <c r="M131" s="89"/>
      <c r="N131" s="89"/>
      <c r="O131" s="89"/>
    </row>
    <row r="132" spans="2:15" ht="25.5">
      <c r="B132" s="131" t="s">
        <v>815</v>
      </c>
      <c r="C132" s="80" t="s">
        <v>638</v>
      </c>
      <c r="D132" s="81" t="s">
        <v>644</v>
      </c>
      <c r="E132" s="81" t="s">
        <v>1302</v>
      </c>
      <c r="F132" s="80"/>
      <c r="G132" s="82">
        <f>G133</f>
        <v>316410</v>
      </c>
      <c r="H132" s="82">
        <f>H133</f>
        <v>0</v>
      </c>
      <c r="I132" s="82">
        <f t="shared" si="9"/>
        <v>316410</v>
      </c>
      <c r="J132" s="82">
        <f>J133</f>
        <v>316410</v>
      </c>
      <c r="K132" s="82">
        <f>K133</f>
        <v>0</v>
      </c>
      <c r="L132" s="82">
        <f t="shared" si="15"/>
        <v>316410</v>
      </c>
      <c r="M132" s="89"/>
      <c r="N132" s="89"/>
      <c r="O132" s="89"/>
    </row>
    <row r="133" spans="2:15" ht="51">
      <c r="B133" s="131" t="s">
        <v>767</v>
      </c>
      <c r="C133" s="80" t="s">
        <v>638</v>
      </c>
      <c r="D133" s="81" t="s">
        <v>644</v>
      </c>
      <c r="E133" s="81" t="s">
        <v>1302</v>
      </c>
      <c r="F133" s="80" t="s">
        <v>735</v>
      </c>
      <c r="G133" s="82">
        <v>316410</v>
      </c>
      <c r="H133" s="82">
        <v>0</v>
      </c>
      <c r="I133" s="82">
        <f t="shared" si="9"/>
        <v>316410</v>
      </c>
      <c r="J133" s="82">
        <v>316410</v>
      </c>
      <c r="K133" s="82">
        <v>0</v>
      </c>
      <c r="L133" s="82">
        <f t="shared" si="15"/>
        <v>316410</v>
      </c>
      <c r="M133" s="89"/>
      <c r="N133" s="89"/>
      <c r="O133" s="89"/>
    </row>
    <row r="134" spans="2:15" ht="12.75">
      <c r="B134" s="131" t="s">
        <v>958</v>
      </c>
      <c r="C134" s="80" t="s">
        <v>640</v>
      </c>
      <c r="D134" s="81"/>
      <c r="E134" s="81"/>
      <c r="F134" s="80"/>
      <c r="G134" s="82">
        <f>G135</f>
        <v>3817100</v>
      </c>
      <c r="H134" s="82">
        <f>H135</f>
        <v>0</v>
      </c>
      <c r="I134" s="82">
        <f t="shared" si="9"/>
        <v>3817100</v>
      </c>
      <c r="J134" s="82">
        <f>J135</f>
        <v>3817100</v>
      </c>
      <c r="K134" s="82">
        <f>K135</f>
        <v>0</v>
      </c>
      <c r="L134" s="82">
        <f t="shared" si="15"/>
        <v>3817100</v>
      </c>
      <c r="M134" s="89"/>
      <c r="N134" s="89"/>
      <c r="O134" s="89"/>
    </row>
    <row r="135" spans="2:15" ht="25.5">
      <c r="B135" s="131" t="s">
        <v>949</v>
      </c>
      <c r="C135" s="80" t="s">
        <v>640</v>
      </c>
      <c r="D135" s="81" t="s">
        <v>645</v>
      </c>
      <c r="E135" s="81"/>
      <c r="F135" s="80"/>
      <c r="G135" s="82">
        <f>G137</f>
        <v>3817100</v>
      </c>
      <c r="H135" s="82">
        <f>H137</f>
        <v>0</v>
      </c>
      <c r="I135" s="82">
        <f t="shared" si="9"/>
        <v>3817100</v>
      </c>
      <c r="J135" s="82">
        <f>J137</f>
        <v>3817100</v>
      </c>
      <c r="K135" s="82">
        <f>K137</f>
        <v>0</v>
      </c>
      <c r="L135" s="82">
        <f t="shared" si="15"/>
        <v>3817100</v>
      </c>
      <c r="M135" s="89"/>
      <c r="N135" s="89"/>
      <c r="O135" s="89"/>
    </row>
    <row r="136" spans="2:15" ht="38.25">
      <c r="B136" s="131" t="s">
        <v>1235</v>
      </c>
      <c r="C136" s="80" t="s">
        <v>640</v>
      </c>
      <c r="D136" s="81" t="s">
        <v>645</v>
      </c>
      <c r="E136" s="81" t="s">
        <v>1175</v>
      </c>
      <c r="F136" s="80"/>
      <c r="G136" s="82">
        <f>G137</f>
        <v>3817100</v>
      </c>
      <c r="H136" s="82">
        <f>H137</f>
        <v>0</v>
      </c>
      <c r="I136" s="82">
        <f t="shared" si="9"/>
        <v>3817100</v>
      </c>
      <c r="J136" s="82">
        <f>J137</f>
        <v>3817100</v>
      </c>
      <c r="K136" s="82">
        <f>K137</f>
        <v>0</v>
      </c>
      <c r="L136" s="82">
        <f t="shared" si="15"/>
        <v>3817100</v>
      </c>
      <c r="M136" s="89"/>
      <c r="N136" s="89"/>
      <c r="O136" s="89"/>
    </row>
    <row r="137" spans="2:15" ht="51">
      <c r="B137" s="131" t="s">
        <v>1421</v>
      </c>
      <c r="C137" s="80" t="s">
        <v>640</v>
      </c>
      <c r="D137" s="81" t="s">
        <v>645</v>
      </c>
      <c r="E137" s="81" t="s">
        <v>1158</v>
      </c>
      <c r="F137" s="80"/>
      <c r="G137" s="82">
        <f>G139</f>
        <v>3817100</v>
      </c>
      <c r="H137" s="82">
        <f>H139</f>
        <v>0</v>
      </c>
      <c r="I137" s="82">
        <f t="shared" si="9"/>
        <v>3817100</v>
      </c>
      <c r="J137" s="82">
        <f>J139</f>
        <v>3817100</v>
      </c>
      <c r="K137" s="82">
        <f>K139</f>
        <v>0</v>
      </c>
      <c r="L137" s="82">
        <f t="shared" si="15"/>
        <v>3817100</v>
      </c>
      <c r="M137" s="89"/>
      <c r="N137" s="89"/>
      <c r="O137" s="89"/>
    </row>
    <row r="138" spans="2:15" ht="25.5">
      <c r="B138" s="131" t="s">
        <v>1236</v>
      </c>
      <c r="C138" s="80" t="s">
        <v>640</v>
      </c>
      <c r="D138" s="81" t="s">
        <v>645</v>
      </c>
      <c r="E138" s="81" t="s">
        <v>1215</v>
      </c>
      <c r="F138" s="80"/>
      <c r="G138" s="82">
        <f>G139</f>
        <v>3817100</v>
      </c>
      <c r="H138" s="82">
        <f>H139</f>
        <v>0</v>
      </c>
      <c r="I138" s="82">
        <f t="shared" si="9"/>
        <v>3817100</v>
      </c>
      <c r="J138" s="82">
        <f>J139</f>
        <v>3817100</v>
      </c>
      <c r="K138" s="82">
        <f>K139</f>
        <v>0</v>
      </c>
      <c r="L138" s="82">
        <f t="shared" si="15"/>
        <v>3817100</v>
      </c>
      <c r="M138" s="89"/>
      <c r="N138" s="89"/>
      <c r="O138" s="89"/>
    </row>
    <row r="139" spans="2:15" ht="25.5">
      <c r="B139" s="131" t="s">
        <v>1237</v>
      </c>
      <c r="C139" s="80" t="s">
        <v>640</v>
      </c>
      <c r="D139" s="81" t="s">
        <v>645</v>
      </c>
      <c r="E139" s="81" t="s">
        <v>1309</v>
      </c>
      <c r="F139" s="80"/>
      <c r="G139" s="82">
        <f>G140+G141+G142</f>
        <v>3817100</v>
      </c>
      <c r="H139" s="82">
        <f>H140+H141+H142</f>
        <v>0</v>
      </c>
      <c r="I139" s="82">
        <f t="shared" si="9"/>
        <v>3817100</v>
      </c>
      <c r="J139" s="82">
        <f>J140+J141+J142</f>
        <v>3817100</v>
      </c>
      <c r="K139" s="82">
        <f>K140+K141+K142</f>
        <v>0</v>
      </c>
      <c r="L139" s="82">
        <f t="shared" si="15"/>
        <v>3817100</v>
      </c>
      <c r="M139" s="89"/>
      <c r="N139" s="89"/>
      <c r="O139" s="89"/>
    </row>
    <row r="140" spans="2:15" ht="51">
      <c r="B140" s="131" t="s">
        <v>767</v>
      </c>
      <c r="C140" s="80" t="s">
        <v>640</v>
      </c>
      <c r="D140" s="81" t="s">
        <v>645</v>
      </c>
      <c r="E140" s="81" t="s">
        <v>1309</v>
      </c>
      <c r="F140" s="80" t="s">
        <v>735</v>
      </c>
      <c r="G140" s="82">
        <v>3817100</v>
      </c>
      <c r="H140" s="82">
        <v>0</v>
      </c>
      <c r="I140" s="82">
        <f t="shared" si="9"/>
        <v>3817100</v>
      </c>
      <c r="J140" s="82">
        <v>3817100</v>
      </c>
      <c r="K140" s="82">
        <v>0</v>
      </c>
      <c r="L140" s="82">
        <f t="shared" si="15"/>
        <v>3817100</v>
      </c>
      <c r="M140" s="89"/>
      <c r="N140" s="89"/>
      <c r="O140" s="89"/>
    </row>
    <row r="141" spans="2:15" ht="25.5" hidden="1">
      <c r="B141" s="131" t="s">
        <v>768</v>
      </c>
      <c r="C141" s="80" t="s">
        <v>640</v>
      </c>
      <c r="D141" s="81" t="s">
        <v>645</v>
      </c>
      <c r="E141" s="81" t="s">
        <v>1309</v>
      </c>
      <c r="F141" s="80" t="s">
        <v>974</v>
      </c>
      <c r="G141" s="82">
        <v>0</v>
      </c>
      <c r="H141" s="82">
        <v>0</v>
      </c>
      <c r="I141" s="82">
        <f t="shared" si="9"/>
        <v>0</v>
      </c>
      <c r="J141" s="82">
        <v>0</v>
      </c>
      <c r="K141" s="82">
        <v>0</v>
      </c>
      <c r="L141" s="82">
        <f t="shared" si="15"/>
        <v>0</v>
      </c>
      <c r="M141" s="89"/>
      <c r="N141" s="89"/>
      <c r="O141" s="89"/>
    </row>
    <row r="142" spans="2:15" ht="12.75" hidden="1">
      <c r="B142" s="131" t="s">
        <v>771</v>
      </c>
      <c r="C142" s="80" t="s">
        <v>640</v>
      </c>
      <c r="D142" s="81" t="s">
        <v>645</v>
      </c>
      <c r="E142" s="81" t="s">
        <v>1309</v>
      </c>
      <c r="F142" s="80" t="s">
        <v>970</v>
      </c>
      <c r="G142" s="82">
        <v>0</v>
      </c>
      <c r="H142" s="82">
        <v>0</v>
      </c>
      <c r="I142" s="82">
        <f aca="true" t="shared" si="16" ref="I142:I205">G142+H142</f>
        <v>0</v>
      </c>
      <c r="J142" s="82">
        <v>0</v>
      </c>
      <c r="K142" s="82">
        <v>0</v>
      </c>
      <c r="L142" s="82">
        <f t="shared" si="15"/>
        <v>0</v>
      </c>
      <c r="M142" s="89"/>
      <c r="N142" s="89"/>
      <c r="O142" s="89"/>
    </row>
    <row r="143" spans="2:15" ht="25.5" hidden="1">
      <c r="B143" s="131" t="s">
        <v>1034</v>
      </c>
      <c r="C143" s="80" t="s">
        <v>640</v>
      </c>
      <c r="D143" s="81">
        <v>14</v>
      </c>
      <c r="E143" s="81"/>
      <c r="F143" s="80"/>
      <c r="G143" s="82">
        <f aca="true" t="shared" si="17" ref="G143:H147">G144</f>
        <v>0</v>
      </c>
      <c r="H143" s="82">
        <f t="shared" si="17"/>
        <v>0</v>
      </c>
      <c r="I143" s="82">
        <f t="shared" si="16"/>
        <v>0</v>
      </c>
      <c r="J143" s="82">
        <f aca="true" t="shared" si="18" ref="J143:K147">J144</f>
        <v>0</v>
      </c>
      <c r="K143" s="82">
        <f t="shared" si="18"/>
        <v>0</v>
      </c>
      <c r="L143" s="82">
        <f t="shared" si="15"/>
        <v>0</v>
      </c>
      <c r="M143" s="89"/>
      <c r="N143" s="89"/>
      <c r="O143" s="89"/>
    </row>
    <row r="144" spans="2:15" ht="51" hidden="1">
      <c r="B144" s="131" t="s">
        <v>1390</v>
      </c>
      <c r="C144" s="80" t="s">
        <v>640</v>
      </c>
      <c r="D144" s="81">
        <v>14</v>
      </c>
      <c r="E144" s="81" t="s">
        <v>1313</v>
      </c>
      <c r="F144" s="80"/>
      <c r="G144" s="82">
        <f t="shared" si="17"/>
        <v>0</v>
      </c>
      <c r="H144" s="82">
        <f t="shared" si="17"/>
        <v>0</v>
      </c>
      <c r="I144" s="82">
        <f t="shared" si="16"/>
        <v>0</v>
      </c>
      <c r="J144" s="82">
        <f t="shared" si="18"/>
        <v>0</v>
      </c>
      <c r="K144" s="82">
        <f t="shared" si="18"/>
        <v>0</v>
      </c>
      <c r="L144" s="82">
        <f t="shared" si="15"/>
        <v>0</v>
      </c>
      <c r="M144" s="89"/>
      <c r="N144" s="89"/>
      <c r="O144" s="89"/>
    </row>
    <row r="145" spans="2:15" ht="25.5" hidden="1">
      <c r="B145" s="131" t="s">
        <v>1391</v>
      </c>
      <c r="C145" s="80" t="s">
        <v>640</v>
      </c>
      <c r="D145" s="81">
        <v>14</v>
      </c>
      <c r="E145" s="81" t="s">
        <v>1312</v>
      </c>
      <c r="F145" s="80"/>
      <c r="G145" s="82">
        <f t="shared" si="17"/>
        <v>0</v>
      </c>
      <c r="H145" s="82">
        <f t="shared" si="17"/>
        <v>0</v>
      </c>
      <c r="I145" s="82">
        <f t="shared" si="16"/>
        <v>0</v>
      </c>
      <c r="J145" s="82">
        <f t="shared" si="18"/>
        <v>0</v>
      </c>
      <c r="K145" s="82">
        <f t="shared" si="18"/>
        <v>0</v>
      </c>
      <c r="L145" s="82">
        <f t="shared" si="15"/>
        <v>0</v>
      </c>
      <c r="M145" s="89"/>
      <c r="N145" s="89"/>
      <c r="O145" s="89"/>
    </row>
    <row r="146" spans="2:15" ht="25.5" hidden="1">
      <c r="B146" s="131" t="s">
        <v>1392</v>
      </c>
      <c r="C146" s="80" t="s">
        <v>640</v>
      </c>
      <c r="D146" s="81">
        <v>14</v>
      </c>
      <c r="E146" s="81" t="s">
        <v>1311</v>
      </c>
      <c r="F146" s="80"/>
      <c r="G146" s="82">
        <f t="shared" si="17"/>
        <v>0</v>
      </c>
      <c r="H146" s="82">
        <f t="shared" si="17"/>
        <v>0</v>
      </c>
      <c r="I146" s="82">
        <f t="shared" si="16"/>
        <v>0</v>
      </c>
      <c r="J146" s="82">
        <f t="shared" si="18"/>
        <v>0</v>
      </c>
      <c r="K146" s="82">
        <f t="shared" si="18"/>
        <v>0</v>
      </c>
      <c r="L146" s="82">
        <f t="shared" si="15"/>
        <v>0</v>
      </c>
      <c r="M146" s="89"/>
      <c r="N146" s="89"/>
      <c r="O146" s="89"/>
    </row>
    <row r="147" spans="2:15" ht="63.75" hidden="1">
      <c r="B147" s="132" t="s">
        <v>1407</v>
      </c>
      <c r="C147" s="80" t="s">
        <v>640</v>
      </c>
      <c r="D147" s="81">
        <v>14</v>
      </c>
      <c r="E147" s="81" t="s">
        <v>1310</v>
      </c>
      <c r="F147" s="80"/>
      <c r="G147" s="82">
        <f t="shared" si="17"/>
        <v>0</v>
      </c>
      <c r="H147" s="82">
        <f t="shared" si="17"/>
        <v>0</v>
      </c>
      <c r="I147" s="82">
        <f t="shared" si="16"/>
        <v>0</v>
      </c>
      <c r="J147" s="82">
        <f t="shared" si="18"/>
        <v>0</v>
      </c>
      <c r="K147" s="82">
        <f t="shared" si="18"/>
        <v>0</v>
      </c>
      <c r="L147" s="82">
        <f t="shared" si="15"/>
        <v>0</v>
      </c>
      <c r="M147" s="89"/>
      <c r="N147" s="89"/>
      <c r="O147" s="89"/>
    </row>
    <row r="148" spans="2:15" ht="25.5" hidden="1">
      <c r="B148" s="131" t="s">
        <v>768</v>
      </c>
      <c r="C148" s="80" t="s">
        <v>640</v>
      </c>
      <c r="D148" s="81">
        <v>14</v>
      </c>
      <c r="E148" s="81" t="s">
        <v>1310</v>
      </c>
      <c r="F148" s="80" t="s">
        <v>974</v>
      </c>
      <c r="G148" s="82">
        <v>0</v>
      </c>
      <c r="H148" s="82">
        <v>0</v>
      </c>
      <c r="I148" s="82">
        <f t="shared" si="16"/>
        <v>0</v>
      </c>
      <c r="J148" s="82">
        <v>0</v>
      </c>
      <c r="K148" s="82">
        <v>0</v>
      </c>
      <c r="L148" s="82">
        <f t="shared" si="15"/>
        <v>0</v>
      </c>
      <c r="M148" s="89"/>
      <c r="N148" s="89"/>
      <c r="O148" s="89"/>
    </row>
    <row r="149" spans="2:15" ht="12.75">
      <c r="B149" s="131" t="s">
        <v>959</v>
      </c>
      <c r="C149" s="80" t="s">
        <v>641</v>
      </c>
      <c r="D149" s="81"/>
      <c r="E149" s="81"/>
      <c r="F149" s="80"/>
      <c r="G149" s="82">
        <f>G150+G177+G190+G171</f>
        <v>10162000</v>
      </c>
      <c r="H149" s="82">
        <f>H150+H177+H190+H171</f>
        <v>0</v>
      </c>
      <c r="I149" s="82">
        <f t="shared" si="16"/>
        <v>10162000</v>
      </c>
      <c r="J149" s="82">
        <f>J150+J177+J190+J171</f>
        <v>71863000</v>
      </c>
      <c r="K149" s="82">
        <f>K150+K177+K190+K171</f>
        <v>318667.48</v>
      </c>
      <c r="L149" s="82">
        <f t="shared" si="15"/>
        <v>72181667.48</v>
      </c>
      <c r="M149" s="89"/>
      <c r="N149" s="89"/>
      <c r="O149" s="89"/>
    </row>
    <row r="150" spans="2:15" ht="12.75">
      <c r="B150" s="131" t="s">
        <v>462</v>
      </c>
      <c r="C150" s="80" t="s">
        <v>641</v>
      </c>
      <c r="D150" s="81" t="s">
        <v>647</v>
      </c>
      <c r="E150" s="81"/>
      <c r="F150" s="80"/>
      <c r="G150" s="82">
        <f>G160+G152</f>
        <v>827000</v>
      </c>
      <c r="H150" s="82">
        <f>H160+H152</f>
        <v>0</v>
      </c>
      <c r="I150" s="82">
        <f t="shared" si="16"/>
        <v>827000</v>
      </c>
      <c r="J150" s="82">
        <f>J160+J152</f>
        <v>827000</v>
      </c>
      <c r="K150" s="82">
        <f>K160+K152</f>
        <v>0</v>
      </c>
      <c r="L150" s="82">
        <f t="shared" si="15"/>
        <v>827000</v>
      </c>
      <c r="M150" s="89"/>
      <c r="N150" s="89"/>
      <c r="O150" s="89"/>
    </row>
    <row r="151" spans="2:15" ht="38.25">
      <c r="B151" s="131" t="s">
        <v>1238</v>
      </c>
      <c r="C151" s="80" t="s">
        <v>641</v>
      </c>
      <c r="D151" s="81" t="s">
        <v>647</v>
      </c>
      <c r="E151" s="81" t="s">
        <v>1170</v>
      </c>
      <c r="F151" s="80"/>
      <c r="G151" s="82">
        <f>G152</f>
        <v>827000</v>
      </c>
      <c r="H151" s="82">
        <f>H152</f>
        <v>0</v>
      </c>
      <c r="I151" s="82">
        <f t="shared" si="16"/>
        <v>827000</v>
      </c>
      <c r="J151" s="82">
        <f>J152</f>
        <v>827000</v>
      </c>
      <c r="K151" s="82">
        <f>K152</f>
        <v>0</v>
      </c>
      <c r="L151" s="82">
        <f t="shared" si="15"/>
        <v>827000</v>
      </c>
      <c r="M151" s="89"/>
      <c r="N151" s="89"/>
      <c r="O151" s="89"/>
    </row>
    <row r="152" spans="2:15" ht="25.5">
      <c r="B152" s="131" t="s">
        <v>1239</v>
      </c>
      <c r="C152" s="80" t="s">
        <v>641</v>
      </c>
      <c r="D152" s="81" t="s">
        <v>647</v>
      </c>
      <c r="E152" s="81" t="s">
        <v>1163</v>
      </c>
      <c r="F152" s="80"/>
      <c r="G152" s="82">
        <f>G153+G157</f>
        <v>827000</v>
      </c>
      <c r="H152" s="82">
        <f>H153+H157</f>
        <v>0</v>
      </c>
      <c r="I152" s="82">
        <f t="shared" si="16"/>
        <v>827000</v>
      </c>
      <c r="J152" s="82">
        <f>J153+J157</f>
        <v>827000</v>
      </c>
      <c r="K152" s="82">
        <f>K153+K157</f>
        <v>0</v>
      </c>
      <c r="L152" s="82">
        <f t="shared" si="15"/>
        <v>827000</v>
      </c>
      <c r="M152" s="89"/>
      <c r="N152" s="89"/>
      <c r="O152" s="89"/>
    </row>
    <row r="153" spans="2:15" ht="25.5">
      <c r="B153" s="131" t="s">
        <v>1240</v>
      </c>
      <c r="C153" s="80" t="s">
        <v>641</v>
      </c>
      <c r="D153" s="81" t="s">
        <v>647</v>
      </c>
      <c r="E153" s="81" t="s">
        <v>1159</v>
      </c>
      <c r="F153" s="80"/>
      <c r="G153" s="82">
        <f>G154</f>
        <v>405100</v>
      </c>
      <c r="H153" s="82">
        <f>H154</f>
        <v>0</v>
      </c>
      <c r="I153" s="82">
        <f t="shared" si="16"/>
        <v>405100</v>
      </c>
      <c r="J153" s="82">
        <f>J154</f>
        <v>405100</v>
      </c>
      <c r="K153" s="82">
        <f>K154</f>
        <v>0</v>
      </c>
      <c r="L153" s="82">
        <f t="shared" si="15"/>
        <v>405100</v>
      </c>
      <c r="M153" s="89"/>
      <c r="N153" s="89"/>
      <c r="O153" s="89"/>
    </row>
    <row r="154" spans="2:15" ht="25.5">
      <c r="B154" s="131" t="s">
        <v>1241</v>
      </c>
      <c r="C154" s="80" t="s">
        <v>641</v>
      </c>
      <c r="D154" s="81" t="s">
        <v>647</v>
      </c>
      <c r="E154" s="81" t="s">
        <v>1161</v>
      </c>
      <c r="F154" s="80"/>
      <c r="G154" s="82">
        <f>G155+G156</f>
        <v>405100</v>
      </c>
      <c r="H154" s="82">
        <f>H155+H156</f>
        <v>0</v>
      </c>
      <c r="I154" s="82">
        <f t="shared" si="16"/>
        <v>405100</v>
      </c>
      <c r="J154" s="82">
        <f>J155+J156</f>
        <v>405100</v>
      </c>
      <c r="K154" s="82">
        <f>K155+K156</f>
        <v>0</v>
      </c>
      <c r="L154" s="82">
        <f t="shared" si="15"/>
        <v>405100</v>
      </c>
      <c r="M154" s="89"/>
      <c r="N154" s="89"/>
      <c r="O154" s="89"/>
    </row>
    <row r="155" spans="2:15" ht="51">
      <c r="B155" s="131" t="s">
        <v>767</v>
      </c>
      <c r="C155" s="80" t="s">
        <v>641</v>
      </c>
      <c r="D155" s="81" t="s">
        <v>647</v>
      </c>
      <c r="E155" s="81" t="s">
        <v>1161</v>
      </c>
      <c r="F155" s="80" t="s">
        <v>735</v>
      </c>
      <c r="G155" s="82">
        <v>40510</v>
      </c>
      <c r="H155" s="82">
        <v>0</v>
      </c>
      <c r="I155" s="82">
        <f t="shared" si="16"/>
        <v>40510</v>
      </c>
      <c r="J155" s="82">
        <v>40510</v>
      </c>
      <c r="K155" s="82">
        <v>0</v>
      </c>
      <c r="L155" s="82">
        <f t="shared" si="15"/>
        <v>40510</v>
      </c>
      <c r="M155" s="89"/>
      <c r="N155" s="89"/>
      <c r="O155" s="89"/>
    </row>
    <row r="156" spans="2:15" ht="25.5">
      <c r="B156" s="131" t="s">
        <v>768</v>
      </c>
      <c r="C156" s="80" t="s">
        <v>641</v>
      </c>
      <c r="D156" s="81" t="s">
        <v>647</v>
      </c>
      <c r="E156" s="81" t="s">
        <v>1161</v>
      </c>
      <c r="F156" s="80" t="s">
        <v>974</v>
      </c>
      <c r="G156" s="82">
        <v>364590</v>
      </c>
      <c r="H156" s="82">
        <v>0</v>
      </c>
      <c r="I156" s="82">
        <f t="shared" si="16"/>
        <v>364590</v>
      </c>
      <c r="J156" s="82">
        <v>364590</v>
      </c>
      <c r="K156" s="82">
        <v>0</v>
      </c>
      <c r="L156" s="82">
        <f t="shared" si="15"/>
        <v>364590</v>
      </c>
      <c r="M156" s="89"/>
      <c r="N156" s="89"/>
      <c r="O156" s="89"/>
    </row>
    <row r="157" spans="2:15" ht="25.5">
      <c r="B157" s="131" t="s">
        <v>1245</v>
      </c>
      <c r="C157" s="80" t="s">
        <v>641</v>
      </c>
      <c r="D157" s="81" t="s">
        <v>647</v>
      </c>
      <c r="E157" s="81" t="s">
        <v>1160</v>
      </c>
      <c r="F157" s="80"/>
      <c r="G157" s="82">
        <f aca="true" t="shared" si="19" ref="G157:K158">G158</f>
        <v>421900</v>
      </c>
      <c r="H157" s="82">
        <f t="shared" si="19"/>
        <v>0</v>
      </c>
      <c r="I157" s="82">
        <f t="shared" si="16"/>
        <v>421900</v>
      </c>
      <c r="J157" s="82">
        <f t="shared" si="19"/>
        <v>421900</v>
      </c>
      <c r="K157" s="82">
        <f t="shared" si="19"/>
        <v>0</v>
      </c>
      <c r="L157" s="82">
        <f t="shared" si="15"/>
        <v>421900</v>
      </c>
      <c r="M157" s="89"/>
      <c r="N157" s="89"/>
      <c r="O157" s="89"/>
    </row>
    <row r="158" spans="2:15" ht="76.5">
      <c r="B158" s="132" t="s">
        <v>827</v>
      </c>
      <c r="C158" s="80" t="s">
        <v>641</v>
      </c>
      <c r="D158" s="81" t="s">
        <v>647</v>
      </c>
      <c r="E158" s="81" t="s">
        <v>1162</v>
      </c>
      <c r="F158" s="80"/>
      <c r="G158" s="82">
        <f t="shared" si="19"/>
        <v>421900</v>
      </c>
      <c r="H158" s="82">
        <f t="shared" si="19"/>
        <v>0</v>
      </c>
      <c r="I158" s="82">
        <f t="shared" si="16"/>
        <v>421900</v>
      </c>
      <c r="J158" s="82">
        <f t="shared" si="19"/>
        <v>421900</v>
      </c>
      <c r="K158" s="82">
        <f t="shared" si="19"/>
        <v>0</v>
      </c>
      <c r="L158" s="82">
        <f t="shared" si="15"/>
        <v>421900</v>
      </c>
      <c r="M158" s="89"/>
      <c r="N158" s="89"/>
      <c r="O158" s="89"/>
    </row>
    <row r="159" spans="2:15" ht="25.5">
      <c r="B159" s="131" t="s">
        <v>768</v>
      </c>
      <c r="C159" s="80" t="s">
        <v>641</v>
      </c>
      <c r="D159" s="81" t="s">
        <v>647</v>
      </c>
      <c r="E159" s="81" t="s">
        <v>1162</v>
      </c>
      <c r="F159" s="80" t="s">
        <v>974</v>
      </c>
      <c r="G159" s="82">
        <v>421900</v>
      </c>
      <c r="H159" s="82">
        <v>0</v>
      </c>
      <c r="I159" s="82">
        <f t="shared" si="16"/>
        <v>421900</v>
      </c>
      <c r="J159" s="82">
        <v>421900</v>
      </c>
      <c r="K159" s="82">
        <v>0</v>
      </c>
      <c r="L159" s="82">
        <f t="shared" si="15"/>
        <v>421900</v>
      </c>
      <c r="M159" s="89"/>
      <c r="N159" s="89"/>
      <c r="O159" s="89"/>
    </row>
    <row r="160" spans="2:15" ht="25.5" hidden="1">
      <c r="B160" s="131" t="s">
        <v>1076</v>
      </c>
      <c r="C160" s="80" t="s">
        <v>641</v>
      </c>
      <c r="D160" s="81" t="s">
        <v>647</v>
      </c>
      <c r="E160" s="81" t="s">
        <v>743</v>
      </c>
      <c r="F160" s="80"/>
      <c r="G160" s="82">
        <f>G161+G164+G166+G169</f>
        <v>0</v>
      </c>
      <c r="H160" s="82">
        <f>H161+H164+H166+H169</f>
        <v>0</v>
      </c>
      <c r="I160" s="82">
        <f t="shared" si="16"/>
        <v>0</v>
      </c>
      <c r="J160" s="82">
        <f>J161+J164+J166+J169</f>
        <v>0</v>
      </c>
      <c r="K160" s="82">
        <f>K161+K164+K166+K169</f>
        <v>0</v>
      </c>
      <c r="L160" s="82">
        <f t="shared" si="15"/>
        <v>0</v>
      </c>
      <c r="M160" s="89"/>
      <c r="N160" s="89"/>
      <c r="O160" s="89"/>
    </row>
    <row r="161" spans="2:15" ht="25.5" hidden="1">
      <c r="B161" s="131" t="s">
        <v>826</v>
      </c>
      <c r="C161" s="80" t="s">
        <v>641</v>
      </c>
      <c r="D161" s="81" t="s">
        <v>647</v>
      </c>
      <c r="E161" s="81" t="s">
        <v>680</v>
      </c>
      <c r="F161" s="80"/>
      <c r="G161" s="82">
        <f>G162+G163</f>
        <v>0</v>
      </c>
      <c r="H161" s="82">
        <f>H162+H163</f>
        <v>0</v>
      </c>
      <c r="I161" s="82">
        <f t="shared" si="16"/>
        <v>0</v>
      </c>
      <c r="J161" s="82">
        <f>J162+J163</f>
        <v>0</v>
      </c>
      <c r="K161" s="82">
        <f>K162+K163</f>
        <v>0</v>
      </c>
      <c r="L161" s="82">
        <f t="shared" si="15"/>
        <v>0</v>
      </c>
      <c r="M161" s="89"/>
      <c r="N161" s="89"/>
      <c r="O161" s="89"/>
    </row>
    <row r="162" spans="2:15" ht="25.5" hidden="1">
      <c r="B162" s="131" t="s">
        <v>768</v>
      </c>
      <c r="C162" s="80" t="s">
        <v>641</v>
      </c>
      <c r="D162" s="81" t="s">
        <v>647</v>
      </c>
      <c r="E162" s="81" t="s">
        <v>680</v>
      </c>
      <c r="F162" s="80">
        <v>200</v>
      </c>
      <c r="G162" s="82">
        <v>0</v>
      </c>
      <c r="H162" s="82">
        <v>0</v>
      </c>
      <c r="I162" s="82">
        <f t="shared" si="16"/>
        <v>0</v>
      </c>
      <c r="J162" s="82"/>
      <c r="K162" s="82">
        <v>0</v>
      </c>
      <c r="L162" s="82">
        <f t="shared" si="15"/>
        <v>0</v>
      </c>
      <c r="M162" s="89"/>
      <c r="N162" s="89"/>
      <c r="O162" s="89"/>
    </row>
    <row r="163" spans="2:15" ht="12.75" hidden="1">
      <c r="B163" s="131" t="s">
        <v>773</v>
      </c>
      <c r="C163" s="80" t="s">
        <v>641</v>
      </c>
      <c r="D163" s="81" t="s">
        <v>647</v>
      </c>
      <c r="E163" s="81" t="s">
        <v>680</v>
      </c>
      <c r="F163" s="80" t="s">
        <v>1002</v>
      </c>
      <c r="G163" s="82">
        <v>0</v>
      </c>
      <c r="H163" s="82">
        <v>0</v>
      </c>
      <c r="I163" s="82">
        <f t="shared" si="16"/>
        <v>0</v>
      </c>
      <c r="J163" s="82"/>
      <c r="K163" s="82">
        <v>0</v>
      </c>
      <c r="L163" s="82">
        <f t="shared" si="15"/>
        <v>0</v>
      </c>
      <c r="M163" s="89"/>
      <c r="N163" s="89"/>
      <c r="O163" s="89"/>
    </row>
    <row r="164" spans="2:15" ht="76.5" hidden="1">
      <c r="B164" s="132" t="s">
        <v>827</v>
      </c>
      <c r="C164" s="80" t="s">
        <v>641</v>
      </c>
      <c r="D164" s="81" t="s">
        <v>647</v>
      </c>
      <c r="E164" s="81" t="s">
        <v>681</v>
      </c>
      <c r="F164" s="80"/>
      <c r="G164" s="82">
        <f>G165</f>
        <v>0</v>
      </c>
      <c r="H164" s="82">
        <f>H165</f>
        <v>0</v>
      </c>
      <c r="I164" s="82">
        <f t="shared" si="16"/>
        <v>0</v>
      </c>
      <c r="J164" s="82">
        <f>J165</f>
        <v>0</v>
      </c>
      <c r="K164" s="82">
        <f>K165</f>
        <v>0</v>
      </c>
      <c r="L164" s="82">
        <f aca="true" t="shared" si="20" ref="L164:L219">J164+K164</f>
        <v>0</v>
      </c>
      <c r="M164" s="89"/>
      <c r="N164" s="89"/>
      <c r="O164" s="89"/>
    </row>
    <row r="165" spans="2:15" ht="25.5" hidden="1">
      <c r="B165" s="131" t="s">
        <v>768</v>
      </c>
      <c r="C165" s="80" t="s">
        <v>641</v>
      </c>
      <c r="D165" s="81" t="s">
        <v>647</v>
      </c>
      <c r="E165" s="81" t="s">
        <v>681</v>
      </c>
      <c r="F165" s="80">
        <v>200</v>
      </c>
      <c r="G165" s="82">
        <v>0</v>
      </c>
      <c r="H165" s="82">
        <v>0</v>
      </c>
      <c r="I165" s="82">
        <f t="shared" si="16"/>
        <v>0</v>
      </c>
      <c r="J165" s="82">
        <v>0</v>
      </c>
      <c r="K165" s="82">
        <v>0</v>
      </c>
      <c r="L165" s="82">
        <f t="shared" si="20"/>
        <v>0</v>
      </c>
      <c r="M165" s="89"/>
      <c r="N165" s="89"/>
      <c r="O165" s="89"/>
    </row>
    <row r="166" spans="2:15" ht="25.5" hidden="1">
      <c r="B166" s="131" t="s">
        <v>828</v>
      </c>
      <c r="C166" s="80" t="s">
        <v>641</v>
      </c>
      <c r="D166" s="81" t="s">
        <v>647</v>
      </c>
      <c r="E166" s="81" t="s">
        <v>682</v>
      </c>
      <c r="F166" s="80"/>
      <c r="G166" s="82">
        <f>G168+G167</f>
        <v>0</v>
      </c>
      <c r="H166" s="82">
        <f>H168+H167</f>
        <v>0</v>
      </c>
      <c r="I166" s="82">
        <f t="shared" si="16"/>
        <v>0</v>
      </c>
      <c r="J166" s="82">
        <f>J168+J167</f>
        <v>0</v>
      </c>
      <c r="K166" s="82">
        <f>K168+K167</f>
        <v>0</v>
      </c>
      <c r="L166" s="82">
        <f t="shared" si="20"/>
        <v>0</v>
      </c>
      <c r="M166" s="89"/>
      <c r="N166" s="89"/>
      <c r="O166" s="89"/>
    </row>
    <row r="167" spans="2:15" ht="51" hidden="1">
      <c r="B167" s="131" t="s">
        <v>767</v>
      </c>
      <c r="C167" s="80" t="s">
        <v>641</v>
      </c>
      <c r="D167" s="81" t="s">
        <v>647</v>
      </c>
      <c r="E167" s="81" t="s">
        <v>682</v>
      </c>
      <c r="F167" s="80" t="s">
        <v>735</v>
      </c>
      <c r="G167" s="82">
        <v>0</v>
      </c>
      <c r="H167" s="82">
        <v>0</v>
      </c>
      <c r="I167" s="82">
        <f t="shared" si="16"/>
        <v>0</v>
      </c>
      <c r="J167" s="82"/>
      <c r="K167" s="82">
        <v>0</v>
      </c>
      <c r="L167" s="82">
        <f t="shared" si="20"/>
        <v>0</v>
      </c>
      <c r="M167" s="89"/>
      <c r="N167" s="89"/>
      <c r="O167" s="89"/>
    </row>
    <row r="168" spans="2:15" ht="25.5" hidden="1">
      <c r="B168" s="131" t="s">
        <v>768</v>
      </c>
      <c r="C168" s="80" t="s">
        <v>641</v>
      </c>
      <c r="D168" s="81" t="s">
        <v>647</v>
      </c>
      <c r="E168" s="81" t="s">
        <v>682</v>
      </c>
      <c r="F168" s="80">
        <v>200</v>
      </c>
      <c r="G168" s="82">
        <v>0</v>
      </c>
      <c r="H168" s="82">
        <v>0</v>
      </c>
      <c r="I168" s="82">
        <f t="shared" si="16"/>
        <v>0</v>
      </c>
      <c r="J168" s="82"/>
      <c r="K168" s="82">
        <v>0</v>
      </c>
      <c r="L168" s="82">
        <f t="shared" si="20"/>
        <v>0</v>
      </c>
      <c r="M168" s="89"/>
      <c r="N168" s="89"/>
      <c r="O168" s="89"/>
    </row>
    <row r="169" spans="2:15" ht="25.5" hidden="1">
      <c r="B169" s="131" t="s">
        <v>829</v>
      </c>
      <c r="C169" s="80" t="s">
        <v>641</v>
      </c>
      <c r="D169" s="81" t="s">
        <v>647</v>
      </c>
      <c r="E169" s="81" t="s">
        <v>683</v>
      </c>
      <c r="F169" s="80"/>
      <c r="G169" s="82">
        <f>G170</f>
        <v>0</v>
      </c>
      <c r="H169" s="82">
        <f>H170</f>
        <v>0</v>
      </c>
      <c r="I169" s="82">
        <f t="shared" si="16"/>
        <v>0</v>
      </c>
      <c r="J169" s="82">
        <f>J170</f>
        <v>0</v>
      </c>
      <c r="K169" s="82">
        <f>K170</f>
        <v>0</v>
      </c>
      <c r="L169" s="82">
        <f t="shared" si="20"/>
        <v>0</v>
      </c>
      <c r="M169" s="89"/>
      <c r="N169" s="89"/>
      <c r="O169" s="89"/>
    </row>
    <row r="170" spans="2:15" ht="25.5" hidden="1">
      <c r="B170" s="131" t="s">
        <v>768</v>
      </c>
      <c r="C170" s="80" t="s">
        <v>641</v>
      </c>
      <c r="D170" s="81" t="s">
        <v>647</v>
      </c>
      <c r="E170" s="81" t="s">
        <v>683</v>
      </c>
      <c r="F170" s="80">
        <v>200</v>
      </c>
      <c r="G170" s="82">
        <v>0</v>
      </c>
      <c r="H170" s="82">
        <v>0</v>
      </c>
      <c r="I170" s="82">
        <f t="shared" si="16"/>
        <v>0</v>
      </c>
      <c r="J170" s="82"/>
      <c r="K170" s="82">
        <v>0</v>
      </c>
      <c r="L170" s="82">
        <f t="shared" si="20"/>
        <v>0</v>
      </c>
      <c r="M170" s="89"/>
      <c r="N170" s="89"/>
      <c r="O170" s="89"/>
    </row>
    <row r="171" spans="1:15" ht="12.75">
      <c r="A171" s="83"/>
      <c r="B171" s="131" t="s">
        <v>354</v>
      </c>
      <c r="C171" s="80" t="s">
        <v>641</v>
      </c>
      <c r="D171" s="80" t="s">
        <v>642</v>
      </c>
      <c r="E171" s="81"/>
      <c r="F171" s="80"/>
      <c r="G171" s="82">
        <f aca="true" t="shared" si="21" ref="G171:H175">G172</f>
        <v>0</v>
      </c>
      <c r="H171" s="82">
        <f t="shared" si="21"/>
        <v>0</v>
      </c>
      <c r="I171" s="82">
        <f t="shared" si="16"/>
        <v>0</v>
      </c>
      <c r="J171" s="82">
        <f aca="true" t="shared" si="22" ref="J171:K175">J172</f>
        <v>61392800</v>
      </c>
      <c r="K171" s="82">
        <f t="shared" si="22"/>
        <v>318667.48</v>
      </c>
      <c r="L171" s="82">
        <f t="shared" si="20"/>
        <v>61711467.48</v>
      </c>
      <c r="M171" s="89"/>
      <c r="N171" s="89"/>
      <c r="O171" s="89"/>
    </row>
    <row r="172" spans="1:15" ht="51">
      <c r="A172" s="83"/>
      <c r="B172" s="131" t="s">
        <v>1249</v>
      </c>
      <c r="C172" s="80" t="s">
        <v>641</v>
      </c>
      <c r="D172" s="80" t="s">
        <v>642</v>
      </c>
      <c r="E172" s="81" t="s">
        <v>1255</v>
      </c>
      <c r="F172" s="80"/>
      <c r="G172" s="82">
        <f t="shared" si="21"/>
        <v>0</v>
      </c>
      <c r="H172" s="82">
        <f t="shared" si="21"/>
        <v>0</v>
      </c>
      <c r="I172" s="82">
        <f t="shared" si="16"/>
        <v>0</v>
      </c>
      <c r="J172" s="82">
        <f t="shared" si="22"/>
        <v>61392800</v>
      </c>
      <c r="K172" s="82">
        <f t="shared" si="22"/>
        <v>318667.48</v>
      </c>
      <c r="L172" s="82">
        <f t="shared" si="20"/>
        <v>61711467.48</v>
      </c>
      <c r="M172" s="89"/>
      <c r="N172" s="89"/>
      <c r="O172" s="89"/>
    </row>
    <row r="173" spans="1:15" ht="24">
      <c r="A173" s="83"/>
      <c r="B173" s="131" t="s">
        <v>1384</v>
      </c>
      <c r="C173" s="80" t="s">
        <v>641</v>
      </c>
      <c r="D173" s="80" t="s">
        <v>642</v>
      </c>
      <c r="E173" s="81" t="s">
        <v>1253</v>
      </c>
      <c r="F173" s="80"/>
      <c r="G173" s="82">
        <f t="shared" si="21"/>
        <v>0</v>
      </c>
      <c r="H173" s="82">
        <f t="shared" si="21"/>
        <v>0</v>
      </c>
      <c r="I173" s="82">
        <f t="shared" si="16"/>
        <v>0</v>
      </c>
      <c r="J173" s="82">
        <f t="shared" si="22"/>
        <v>61392800</v>
      </c>
      <c r="K173" s="82">
        <f t="shared" si="22"/>
        <v>318667.48</v>
      </c>
      <c r="L173" s="82">
        <f t="shared" si="20"/>
        <v>61711467.48</v>
      </c>
      <c r="M173" s="89"/>
      <c r="N173" s="89"/>
      <c r="O173" s="89"/>
    </row>
    <row r="174" spans="1:15" ht="25.5">
      <c r="A174" s="83"/>
      <c r="B174" s="131" t="s">
        <v>1254</v>
      </c>
      <c r="C174" s="80" t="s">
        <v>641</v>
      </c>
      <c r="D174" s="80" t="s">
        <v>642</v>
      </c>
      <c r="E174" s="81" t="s">
        <v>1252</v>
      </c>
      <c r="F174" s="80"/>
      <c r="G174" s="82">
        <f t="shared" si="21"/>
        <v>0</v>
      </c>
      <c r="H174" s="82">
        <f t="shared" si="21"/>
        <v>0</v>
      </c>
      <c r="I174" s="82">
        <f t="shared" si="16"/>
        <v>0</v>
      </c>
      <c r="J174" s="82">
        <f t="shared" si="22"/>
        <v>61392800</v>
      </c>
      <c r="K174" s="82">
        <f t="shared" si="22"/>
        <v>318667.48</v>
      </c>
      <c r="L174" s="82">
        <f t="shared" si="20"/>
        <v>61711467.48</v>
      </c>
      <c r="M174" s="89"/>
      <c r="N174" s="89"/>
      <c r="O174" s="89"/>
    </row>
    <row r="175" spans="1:15" ht="38.25">
      <c r="A175" s="83"/>
      <c r="B175" s="131" t="s">
        <v>1406</v>
      </c>
      <c r="C175" s="80" t="s">
        <v>641</v>
      </c>
      <c r="D175" s="80" t="s">
        <v>642</v>
      </c>
      <c r="E175" s="81" t="s">
        <v>1366</v>
      </c>
      <c r="F175" s="80"/>
      <c r="G175" s="82">
        <f t="shared" si="21"/>
        <v>0</v>
      </c>
      <c r="H175" s="82">
        <f t="shared" si="21"/>
        <v>0</v>
      </c>
      <c r="I175" s="82">
        <f t="shared" si="16"/>
        <v>0</v>
      </c>
      <c r="J175" s="82">
        <f t="shared" si="22"/>
        <v>61392800</v>
      </c>
      <c r="K175" s="82">
        <f t="shared" si="22"/>
        <v>318667.48</v>
      </c>
      <c r="L175" s="82">
        <f t="shared" si="20"/>
        <v>61711467.48</v>
      </c>
      <c r="M175" s="89"/>
      <c r="N175" s="89"/>
      <c r="O175" s="89"/>
    </row>
    <row r="176" spans="1:15" ht="25.5">
      <c r="A176" s="83"/>
      <c r="B176" s="131" t="s">
        <v>768</v>
      </c>
      <c r="C176" s="80" t="s">
        <v>641</v>
      </c>
      <c r="D176" s="80" t="s">
        <v>642</v>
      </c>
      <c r="E176" s="81" t="s">
        <v>1366</v>
      </c>
      <c r="F176" s="80" t="s">
        <v>974</v>
      </c>
      <c r="G176" s="82">
        <v>0</v>
      </c>
      <c r="H176" s="82">
        <v>0</v>
      </c>
      <c r="I176" s="82">
        <f t="shared" si="16"/>
        <v>0</v>
      </c>
      <c r="J176" s="82">
        <v>61392800</v>
      </c>
      <c r="K176" s="82">
        <v>318667.48</v>
      </c>
      <c r="L176" s="82">
        <f t="shared" si="20"/>
        <v>61711467.48</v>
      </c>
      <c r="M176" s="89"/>
      <c r="N176" s="89"/>
      <c r="O176" s="89"/>
    </row>
    <row r="177" spans="1:15" ht="12.75">
      <c r="A177" s="83"/>
      <c r="B177" s="131" t="s">
        <v>629</v>
      </c>
      <c r="C177" s="80" t="s">
        <v>641</v>
      </c>
      <c r="D177" s="81" t="s">
        <v>645</v>
      </c>
      <c r="E177" s="81"/>
      <c r="F177" s="80"/>
      <c r="G177" s="82">
        <f>G184+G188+G179</f>
        <v>9273200</v>
      </c>
      <c r="H177" s="82">
        <f>H184+H188+H179</f>
        <v>0</v>
      </c>
      <c r="I177" s="82">
        <f t="shared" si="16"/>
        <v>9273200</v>
      </c>
      <c r="J177" s="82">
        <f>J184+J188+J179</f>
        <v>9581400</v>
      </c>
      <c r="K177" s="82">
        <f>K184+K188+K179</f>
        <v>0</v>
      </c>
      <c r="L177" s="82">
        <f t="shared" si="20"/>
        <v>9581400</v>
      </c>
      <c r="M177" s="89"/>
      <c r="N177" s="89"/>
      <c r="O177" s="89"/>
    </row>
    <row r="178" spans="1:15" ht="38.25">
      <c r="A178" s="83"/>
      <c r="B178" s="131" t="s">
        <v>1235</v>
      </c>
      <c r="C178" s="80" t="s">
        <v>641</v>
      </c>
      <c r="D178" s="81" t="s">
        <v>645</v>
      </c>
      <c r="E178" s="81" t="s">
        <v>1175</v>
      </c>
      <c r="F178" s="80"/>
      <c r="G178" s="82">
        <f aca="true" t="shared" si="23" ref="G178:H180">G179</f>
        <v>9273200</v>
      </c>
      <c r="H178" s="82">
        <f t="shared" si="23"/>
        <v>0</v>
      </c>
      <c r="I178" s="82">
        <f t="shared" si="16"/>
        <v>9273200</v>
      </c>
      <c r="J178" s="82">
        <f aca="true" t="shared" si="24" ref="J178:K180">J179</f>
        <v>9581400</v>
      </c>
      <c r="K178" s="82">
        <f t="shared" si="24"/>
        <v>0</v>
      </c>
      <c r="L178" s="82">
        <f t="shared" si="20"/>
        <v>9581400</v>
      </c>
      <c r="M178" s="89"/>
      <c r="N178" s="89"/>
      <c r="O178" s="89"/>
    </row>
    <row r="179" spans="1:15" ht="25.5">
      <c r="A179" s="83"/>
      <c r="B179" s="131" t="s">
        <v>1246</v>
      </c>
      <c r="C179" s="80" t="s">
        <v>641</v>
      </c>
      <c r="D179" s="81" t="s">
        <v>645</v>
      </c>
      <c r="E179" s="81" t="s">
        <v>1165</v>
      </c>
      <c r="F179" s="80"/>
      <c r="G179" s="82">
        <f t="shared" si="23"/>
        <v>9273200</v>
      </c>
      <c r="H179" s="82">
        <f t="shared" si="23"/>
        <v>0</v>
      </c>
      <c r="I179" s="82">
        <f t="shared" si="16"/>
        <v>9273200</v>
      </c>
      <c r="J179" s="82">
        <f t="shared" si="24"/>
        <v>9581400</v>
      </c>
      <c r="K179" s="82">
        <f t="shared" si="24"/>
        <v>0</v>
      </c>
      <c r="L179" s="82">
        <f t="shared" si="20"/>
        <v>9581400</v>
      </c>
      <c r="M179" s="89"/>
      <c r="N179" s="89"/>
      <c r="O179" s="89"/>
    </row>
    <row r="180" spans="1:15" ht="25.5">
      <c r="A180" s="83"/>
      <c r="B180" s="131" t="s">
        <v>1247</v>
      </c>
      <c r="C180" s="80" t="s">
        <v>641</v>
      </c>
      <c r="D180" s="81" t="s">
        <v>645</v>
      </c>
      <c r="E180" s="81" t="s">
        <v>1164</v>
      </c>
      <c r="F180" s="80"/>
      <c r="G180" s="82">
        <f t="shared" si="23"/>
        <v>9273200</v>
      </c>
      <c r="H180" s="82">
        <f t="shared" si="23"/>
        <v>0</v>
      </c>
      <c r="I180" s="82">
        <f t="shared" si="16"/>
        <v>9273200</v>
      </c>
      <c r="J180" s="82">
        <f t="shared" si="24"/>
        <v>9581400</v>
      </c>
      <c r="K180" s="82">
        <f t="shared" si="24"/>
        <v>0</v>
      </c>
      <c r="L180" s="82">
        <f t="shared" si="20"/>
        <v>9581400</v>
      </c>
      <c r="M180" s="89"/>
      <c r="N180" s="89"/>
      <c r="O180" s="89"/>
    </row>
    <row r="181" spans="1:15" ht="12.75">
      <c r="A181" s="83"/>
      <c r="B181" s="131" t="s">
        <v>1248</v>
      </c>
      <c r="C181" s="80" t="s">
        <v>641</v>
      </c>
      <c r="D181" s="81" t="s">
        <v>645</v>
      </c>
      <c r="E181" s="81" t="s">
        <v>1166</v>
      </c>
      <c r="F181" s="80"/>
      <c r="G181" s="82">
        <f>G182+G183</f>
        <v>9273200</v>
      </c>
      <c r="H181" s="82">
        <f>H182+H183</f>
        <v>0</v>
      </c>
      <c r="I181" s="82">
        <f t="shared" si="16"/>
        <v>9273200</v>
      </c>
      <c r="J181" s="82">
        <f>J182+J183</f>
        <v>9581400</v>
      </c>
      <c r="K181" s="82">
        <f>K182+K183</f>
        <v>0</v>
      </c>
      <c r="L181" s="82">
        <f t="shared" si="20"/>
        <v>9581400</v>
      </c>
      <c r="M181" s="89"/>
      <c r="N181" s="89"/>
      <c r="O181" s="89"/>
    </row>
    <row r="182" spans="1:15" ht="25.5">
      <c r="A182" s="83"/>
      <c r="B182" s="131" t="s">
        <v>768</v>
      </c>
      <c r="C182" s="80" t="s">
        <v>641</v>
      </c>
      <c r="D182" s="81" t="s">
        <v>645</v>
      </c>
      <c r="E182" s="81" t="s">
        <v>1166</v>
      </c>
      <c r="F182" s="80" t="s">
        <v>974</v>
      </c>
      <c r="G182" s="82">
        <v>0</v>
      </c>
      <c r="H182" s="82">
        <v>3000000</v>
      </c>
      <c r="I182" s="82">
        <f t="shared" si="16"/>
        <v>3000000</v>
      </c>
      <c r="J182" s="82">
        <v>0</v>
      </c>
      <c r="K182" s="82">
        <v>3000000</v>
      </c>
      <c r="L182" s="82">
        <f t="shared" si="20"/>
        <v>3000000</v>
      </c>
      <c r="M182" s="89"/>
      <c r="N182" s="89"/>
      <c r="O182" s="89"/>
    </row>
    <row r="183" spans="1:15" ht="12.75">
      <c r="A183" s="83"/>
      <c r="B183" s="131" t="s">
        <v>771</v>
      </c>
      <c r="C183" s="80" t="s">
        <v>641</v>
      </c>
      <c r="D183" s="81" t="s">
        <v>645</v>
      </c>
      <c r="E183" s="81" t="s">
        <v>1166</v>
      </c>
      <c r="F183" s="80" t="s">
        <v>970</v>
      </c>
      <c r="G183" s="82">
        <v>9273200</v>
      </c>
      <c r="H183" s="82">
        <v>-3000000</v>
      </c>
      <c r="I183" s="82">
        <f t="shared" si="16"/>
        <v>6273200</v>
      </c>
      <c r="J183" s="82">
        <v>9581400</v>
      </c>
      <c r="K183" s="82">
        <v>-3000000</v>
      </c>
      <c r="L183" s="82">
        <f t="shared" si="20"/>
        <v>6581400</v>
      </c>
      <c r="M183" s="89"/>
      <c r="N183" s="89"/>
      <c r="O183" s="89"/>
    </row>
    <row r="184" spans="1:15" ht="25.5" hidden="1">
      <c r="A184" s="83"/>
      <c r="B184" s="131" t="s">
        <v>934</v>
      </c>
      <c r="C184" s="80" t="s">
        <v>641</v>
      </c>
      <c r="D184" s="81" t="s">
        <v>645</v>
      </c>
      <c r="E184" s="81" t="s">
        <v>744</v>
      </c>
      <c r="F184" s="80"/>
      <c r="G184" s="82">
        <f>G185</f>
        <v>0</v>
      </c>
      <c r="H184" s="82">
        <f>H185</f>
        <v>0</v>
      </c>
      <c r="I184" s="82">
        <f t="shared" si="16"/>
        <v>0</v>
      </c>
      <c r="J184" s="82">
        <f>J185</f>
        <v>0</v>
      </c>
      <c r="K184" s="82">
        <f>K185</f>
        <v>0</v>
      </c>
      <c r="L184" s="82">
        <f t="shared" si="20"/>
        <v>0</v>
      </c>
      <c r="M184" s="89"/>
      <c r="N184" s="89"/>
      <c r="O184" s="89"/>
    </row>
    <row r="185" spans="1:15" ht="38.25" hidden="1">
      <c r="A185" s="83"/>
      <c r="B185" s="131" t="s">
        <v>935</v>
      </c>
      <c r="C185" s="80" t="s">
        <v>641</v>
      </c>
      <c r="D185" s="81" t="s">
        <v>645</v>
      </c>
      <c r="E185" s="81" t="s">
        <v>684</v>
      </c>
      <c r="F185" s="80"/>
      <c r="G185" s="82">
        <f>G186+G187</f>
        <v>0</v>
      </c>
      <c r="H185" s="82">
        <f>H186+H187</f>
        <v>0</v>
      </c>
      <c r="I185" s="82">
        <f t="shared" si="16"/>
        <v>0</v>
      </c>
      <c r="J185" s="82">
        <f>J186+J187</f>
        <v>0</v>
      </c>
      <c r="K185" s="82">
        <f>K186+K187</f>
        <v>0</v>
      </c>
      <c r="L185" s="82">
        <f t="shared" si="20"/>
        <v>0</v>
      </c>
      <c r="M185" s="89"/>
      <c r="N185" s="89"/>
      <c r="O185" s="89"/>
    </row>
    <row r="186" spans="1:15" ht="25.5" hidden="1">
      <c r="A186" s="83"/>
      <c r="B186" s="131" t="s">
        <v>768</v>
      </c>
      <c r="C186" s="80" t="s">
        <v>641</v>
      </c>
      <c r="D186" s="81" t="s">
        <v>645</v>
      </c>
      <c r="E186" s="81" t="s">
        <v>684</v>
      </c>
      <c r="F186" s="80">
        <v>200</v>
      </c>
      <c r="G186" s="82">
        <v>0</v>
      </c>
      <c r="H186" s="82">
        <v>0</v>
      </c>
      <c r="I186" s="82">
        <f t="shared" si="16"/>
        <v>0</v>
      </c>
      <c r="J186" s="82"/>
      <c r="K186" s="82">
        <v>0</v>
      </c>
      <c r="L186" s="82">
        <f t="shared" si="20"/>
        <v>0</v>
      </c>
      <c r="M186" s="89"/>
      <c r="N186" s="89"/>
      <c r="O186" s="89"/>
    </row>
    <row r="187" spans="1:15" ht="12.75" hidden="1">
      <c r="A187" s="83"/>
      <c r="B187" s="131" t="s">
        <v>771</v>
      </c>
      <c r="C187" s="80" t="s">
        <v>641</v>
      </c>
      <c r="D187" s="81" t="s">
        <v>645</v>
      </c>
      <c r="E187" s="81" t="s">
        <v>684</v>
      </c>
      <c r="F187" s="80" t="s">
        <v>970</v>
      </c>
      <c r="G187" s="82"/>
      <c r="H187" s="82">
        <v>0</v>
      </c>
      <c r="I187" s="82">
        <f t="shared" si="16"/>
        <v>0</v>
      </c>
      <c r="J187" s="82"/>
      <c r="K187" s="82">
        <v>0</v>
      </c>
      <c r="L187" s="82">
        <f t="shared" si="20"/>
        <v>0</v>
      </c>
      <c r="M187" s="89"/>
      <c r="N187" s="89"/>
      <c r="O187" s="89"/>
    </row>
    <row r="188" spans="1:15" ht="25.5" hidden="1">
      <c r="A188" s="83"/>
      <c r="B188" s="131" t="s">
        <v>1084</v>
      </c>
      <c r="C188" s="80" t="s">
        <v>641</v>
      </c>
      <c r="D188" s="81" t="s">
        <v>645</v>
      </c>
      <c r="E188" s="81" t="s">
        <v>1083</v>
      </c>
      <c r="F188" s="80"/>
      <c r="G188" s="82">
        <f>G189</f>
        <v>0</v>
      </c>
      <c r="H188" s="82">
        <f>H189</f>
        <v>0</v>
      </c>
      <c r="I188" s="82">
        <f t="shared" si="16"/>
        <v>0</v>
      </c>
      <c r="J188" s="82">
        <f>J189</f>
        <v>0</v>
      </c>
      <c r="K188" s="82">
        <f>K189</f>
        <v>0</v>
      </c>
      <c r="L188" s="82">
        <f t="shared" si="20"/>
        <v>0</v>
      </c>
      <c r="M188" s="89"/>
      <c r="N188" s="89"/>
      <c r="O188" s="89"/>
    </row>
    <row r="189" spans="1:15" ht="25.5" hidden="1">
      <c r="A189" s="83"/>
      <c r="B189" s="131" t="s">
        <v>768</v>
      </c>
      <c r="C189" s="80" t="s">
        <v>641</v>
      </c>
      <c r="D189" s="81" t="s">
        <v>645</v>
      </c>
      <c r="E189" s="81" t="s">
        <v>1083</v>
      </c>
      <c r="F189" s="80" t="s">
        <v>974</v>
      </c>
      <c r="G189" s="82"/>
      <c r="H189" s="82">
        <v>0</v>
      </c>
      <c r="I189" s="82">
        <f t="shared" si="16"/>
        <v>0</v>
      </c>
      <c r="J189" s="82"/>
      <c r="K189" s="82">
        <v>0</v>
      </c>
      <c r="L189" s="82">
        <f t="shared" si="20"/>
        <v>0</v>
      </c>
      <c r="M189" s="89"/>
      <c r="N189" s="89"/>
      <c r="O189" s="89"/>
    </row>
    <row r="190" spans="2:15" ht="12.75">
      <c r="B190" s="131" t="s">
        <v>469</v>
      </c>
      <c r="C190" s="80" t="s">
        <v>641</v>
      </c>
      <c r="D190" s="81" t="s">
        <v>648</v>
      </c>
      <c r="E190" s="81"/>
      <c r="F190" s="80"/>
      <c r="G190" s="82">
        <f>G213+G191+G208+G222+G225+G229</f>
        <v>61800</v>
      </c>
      <c r="H190" s="82">
        <f>H213+H191+H208+H222+H225+H229</f>
        <v>0</v>
      </c>
      <c r="I190" s="82">
        <f t="shared" si="16"/>
        <v>61800</v>
      </c>
      <c r="J190" s="82">
        <f>J213+J191+J208+J222+J225+J229</f>
        <v>61800</v>
      </c>
      <c r="K190" s="82">
        <f>K213+K191+K208+K222+K225</f>
        <v>0</v>
      </c>
      <c r="L190" s="82">
        <f t="shared" si="20"/>
        <v>61800</v>
      </c>
      <c r="M190" s="89"/>
      <c r="N190" s="89"/>
      <c r="O190" s="89"/>
    </row>
    <row r="191" spans="2:15" ht="38.25" hidden="1">
      <c r="B191" s="131" t="s">
        <v>1238</v>
      </c>
      <c r="C191" s="80" t="s">
        <v>641</v>
      </c>
      <c r="D191" s="81" t="s">
        <v>648</v>
      </c>
      <c r="E191" s="81" t="s">
        <v>1170</v>
      </c>
      <c r="F191" s="80"/>
      <c r="G191" s="82">
        <f>G192</f>
        <v>0</v>
      </c>
      <c r="H191" s="82">
        <f>H192</f>
        <v>0</v>
      </c>
      <c r="I191" s="82">
        <f t="shared" si="16"/>
        <v>0</v>
      </c>
      <c r="J191" s="82">
        <f>J192</f>
        <v>0</v>
      </c>
      <c r="K191" s="82">
        <f>K192</f>
        <v>0</v>
      </c>
      <c r="L191" s="82">
        <f t="shared" si="20"/>
        <v>0</v>
      </c>
      <c r="M191" s="89"/>
      <c r="N191" s="89"/>
      <c r="O191" s="89"/>
    </row>
    <row r="192" spans="2:15" ht="25.5" hidden="1">
      <c r="B192" s="131" t="s">
        <v>1382</v>
      </c>
      <c r="C192" s="80" t="s">
        <v>641</v>
      </c>
      <c r="D192" s="81" t="s">
        <v>648</v>
      </c>
      <c r="E192" s="81" t="s">
        <v>1315</v>
      </c>
      <c r="F192" s="80"/>
      <c r="G192" s="82">
        <f>G193+G196</f>
        <v>0</v>
      </c>
      <c r="H192" s="82">
        <f>H193+H196</f>
        <v>0</v>
      </c>
      <c r="I192" s="82">
        <f t="shared" si="16"/>
        <v>0</v>
      </c>
      <c r="J192" s="82">
        <f>J193+J196</f>
        <v>0</v>
      </c>
      <c r="K192" s="82">
        <f>K193+K196</f>
        <v>0</v>
      </c>
      <c r="L192" s="82">
        <f t="shared" si="20"/>
        <v>0</v>
      </c>
      <c r="M192" s="89"/>
      <c r="N192" s="89"/>
      <c r="O192" s="89"/>
    </row>
    <row r="193" spans="2:15" ht="38.25" hidden="1">
      <c r="B193" s="131" t="s">
        <v>1383</v>
      </c>
      <c r="C193" s="80" t="s">
        <v>641</v>
      </c>
      <c r="D193" s="81" t="s">
        <v>648</v>
      </c>
      <c r="E193" s="81" t="s">
        <v>1314</v>
      </c>
      <c r="F193" s="80"/>
      <c r="G193" s="82">
        <f>G195+G194</f>
        <v>0</v>
      </c>
      <c r="H193" s="82">
        <f>H195+H194</f>
        <v>0</v>
      </c>
      <c r="I193" s="82">
        <f t="shared" si="16"/>
        <v>0</v>
      </c>
      <c r="J193" s="82">
        <f>J195+J194</f>
        <v>0</v>
      </c>
      <c r="K193" s="82">
        <f>K195+K194</f>
        <v>0</v>
      </c>
      <c r="L193" s="82">
        <f t="shared" si="20"/>
        <v>0</v>
      </c>
      <c r="M193" s="89"/>
      <c r="N193" s="89"/>
      <c r="O193" s="89"/>
    </row>
    <row r="194" spans="2:15" ht="25.5" hidden="1">
      <c r="B194" s="131" t="s">
        <v>768</v>
      </c>
      <c r="C194" s="80" t="s">
        <v>641</v>
      </c>
      <c r="D194" s="81" t="s">
        <v>648</v>
      </c>
      <c r="E194" s="81" t="s">
        <v>1314</v>
      </c>
      <c r="F194" s="80" t="s">
        <v>974</v>
      </c>
      <c r="G194" s="82">
        <v>0</v>
      </c>
      <c r="H194" s="82">
        <v>0</v>
      </c>
      <c r="I194" s="82">
        <f t="shared" si="16"/>
        <v>0</v>
      </c>
      <c r="J194" s="82">
        <v>0</v>
      </c>
      <c r="K194" s="82">
        <v>0</v>
      </c>
      <c r="L194" s="82">
        <f t="shared" si="20"/>
        <v>0</v>
      </c>
      <c r="M194" s="89"/>
      <c r="N194" s="89"/>
      <c r="O194" s="89"/>
    </row>
    <row r="195" spans="2:15" ht="12.75" hidden="1">
      <c r="B195" s="131" t="s">
        <v>771</v>
      </c>
      <c r="C195" s="80" t="s">
        <v>641</v>
      </c>
      <c r="D195" s="81" t="s">
        <v>648</v>
      </c>
      <c r="E195" s="81" t="s">
        <v>1314</v>
      </c>
      <c r="F195" s="80">
        <v>800</v>
      </c>
      <c r="G195" s="82">
        <v>0</v>
      </c>
      <c r="H195" s="82">
        <v>0</v>
      </c>
      <c r="I195" s="82">
        <f t="shared" si="16"/>
        <v>0</v>
      </c>
      <c r="J195" s="82">
        <v>0</v>
      </c>
      <c r="K195" s="82">
        <v>0</v>
      </c>
      <c r="L195" s="82">
        <f t="shared" si="20"/>
        <v>0</v>
      </c>
      <c r="M195" s="89"/>
      <c r="N195" s="89"/>
      <c r="O195" s="89"/>
    </row>
    <row r="196" spans="2:15" ht="25.5" hidden="1">
      <c r="B196" s="131" t="s">
        <v>1381</v>
      </c>
      <c r="C196" s="80" t="s">
        <v>641</v>
      </c>
      <c r="D196" s="81" t="s">
        <v>648</v>
      </c>
      <c r="E196" s="81" t="s">
        <v>1316</v>
      </c>
      <c r="F196" s="80"/>
      <c r="G196" s="82">
        <f>G197</f>
        <v>0</v>
      </c>
      <c r="H196" s="82">
        <f>H197</f>
        <v>0</v>
      </c>
      <c r="I196" s="82">
        <f t="shared" si="16"/>
        <v>0</v>
      </c>
      <c r="J196" s="82">
        <f>J197</f>
        <v>0</v>
      </c>
      <c r="K196" s="82">
        <f>K197</f>
        <v>0</v>
      </c>
      <c r="L196" s="82">
        <f t="shared" si="20"/>
        <v>0</v>
      </c>
      <c r="M196" s="89"/>
      <c r="N196" s="89"/>
      <c r="O196" s="89"/>
    </row>
    <row r="197" spans="2:15" ht="25.5" hidden="1">
      <c r="B197" s="131" t="s">
        <v>768</v>
      </c>
      <c r="C197" s="80" t="s">
        <v>641</v>
      </c>
      <c r="D197" s="81" t="s">
        <v>648</v>
      </c>
      <c r="E197" s="81" t="s">
        <v>1316</v>
      </c>
      <c r="F197" s="80" t="s">
        <v>974</v>
      </c>
      <c r="G197" s="82">
        <v>0</v>
      </c>
      <c r="H197" s="82">
        <v>0</v>
      </c>
      <c r="I197" s="82">
        <f t="shared" si="16"/>
        <v>0</v>
      </c>
      <c r="J197" s="82">
        <v>0</v>
      </c>
      <c r="K197" s="82">
        <v>0</v>
      </c>
      <c r="L197" s="82">
        <f t="shared" si="20"/>
        <v>0</v>
      </c>
      <c r="M197" s="89"/>
      <c r="N197" s="89"/>
      <c r="O197" s="89"/>
    </row>
    <row r="198" spans="2:15" ht="51" hidden="1">
      <c r="B198" s="131" t="s">
        <v>1075</v>
      </c>
      <c r="C198" s="80" t="s">
        <v>641</v>
      </c>
      <c r="D198" s="81" t="s">
        <v>648</v>
      </c>
      <c r="E198" s="81" t="s">
        <v>971</v>
      </c>
      <c r="F198" s="80"/>
      <c r="G198" s="82">
        <f>G199</f>
        <v>0</v>
      </c>
      <c r="H198" s="82">
        <f>H199</f>
        <v>0</v>
      </c>
      <c r="I198" s="82">
        <f t="shared" si="16"/>
        <v>0</v>
      </c>
      <c r="J198" s="82">
        <f>J199</f>
        <v>0</v>
      </c>
      <c r="K198" s="82">
        <f>K199</f>
        <v>0</v>
      </c>
      <c r="L198" s="82">
        <f t="shared" si="20"/>
        <v>0</v>
      </c>
      <c r="M198" s="89"/>
      <c r="N198" s="89"/>
      <c r="O198" s="89"/>
    </row>
    <row r="199" spans="2:15" ht="51" hidden="1">
      <c r="B199" s="131" t="s">
        <v>1075</v>
      </c>
      <c r="C199" s="80" t="s">
        <v>641</v>
      </c>
      <c r="D199" s="81" t="s">
        <v>648</v>
      </c>
      <c r="E199" s="81" t="s">
        <v>971</v>
      </c>
      <c r="F199" s="80" t="s">
        <v>970</v>
      </c>
      <c r="G199" s="82"/>
      <c r="H199" s="82">
        <v>0</v>
      </c>
      <c r="I199" s="82">
        <f t="shared" si="16"/>
        <v>0</v>
      </c>
      <c r="J199" s="82"/>
      <c r="K199" s="82">
        <v>0</v>
      </c>
      <c r="L199" s="82">
        <f t="shared" si="20"/>
        <v>0</v>
      </c>
      <c r="M199" s="89"/>
      <c r="N199" s="89"/>
      <c r="O199" s="89"/>
    </row>
    <row r="200" spans="2:15" ht="51" hidden="1">
      <c r="B200" s="131" t="s">
        <v>1075</v>
      </c>
      <c r="C200" s="80" t="s">
        <v>641</v>
      </c>
      <c r="D200" s="81" t="s">
        <v>648</v>
      </c>
      <c r="E200" s="81" t="s">
        <v>972</v>
      </c>
      <c r="F200" s="80"/>
      <c r="G200" s="82">
        <f>G201</f>
        <v>0</v>
      </c>
      <c r="H200" s="82">
        <f>H201</f>
        <v>0</v>
      </c>
      <c r="I200" s="82">
        <f t="shared" si="16"/>
        <v>0</v>
      </c>
      <c r="J200" s="82">
        <f>J201</f>
        <v>0</v>
      </c>
      <c r="K200" s="82">
        <f>K201</f>
        <v>0</v>
      </c>
      <c r="L200" s="82">
        <f t="shared" si="20"/>
        <v>0</v>
      </c>
      <c r="M200" s="89"/>
      <c r="N200" s="89"/>
      <c r="O200" s="89"/>
    </row>
    <row r="201" spans="2:15" ht="12.75" hidden="1">
      <c r="B201" s="131" t="s">
        <v>771</v>
      </c>
      <c r="C201" s="80" t="s">
        <v>641</v>
      </c>
      <c r="D201" s="81" t="s">
        <v>648</v>
      </c>
      <c r="E201" s="81" t="s">
        <v>972</v>
      </c>
      <c r="F201" s="80" t="s">
        <v>970</v>
      </c>
      <c r="G201" s="82"/>
      <c r="H201" s="82">
        <v>0</v>
      </c>
      <c r="I201" s="82">
        <f t="shared" si="16"/>
        <v>0</v>
      </c>
      <c r="J201" s="82"/>
      <c r="K201" s="82">
        <v>0</v>
      </c>
      <c r="L201" s="82">
        <f t="shared" si="20"/>
        <v>0</v>
      </c>
      <c r="M201" s="89"/>
      <c r="N201" s="89"/>
      <c r="O201" s="89"/>
    </row>
    <row r="202" spans="2:15" ht="38.25" hidden="1">
      <c r="B202" s="131" t="s">
        <v>1125</v>
      </c>
      <c r="C202" s="80" t="s">
        <v>641</v>
      </c>
      <c r="D202" s="81" t="s">
        <v>648</v>
      </c>
      <c r="E202" s="81" t="s">
        <v>1112</v>
      </c>
      <c r="F202" s="80"/>
      <c r="G202" s="82">
        <f>G203</f>
        <v>0</v>
      </c>
      <c r="H202" s="82">
        <f>H203</f>
        <v>0</v>
      </c>
      <c r="I202" s="82">
        <f t="shared" si="16"/>
        <v>0</v>
      </c>
      <c r="J202" s="82">
        <f>J203</f>
        <v>0</v>
      </c>
      <c r="K202" s="82">
        <f>K203</f>
        <v>0</v>
      </c>
      <c r="L202" s="82">
        <f t="shared" si="20"/>
        <v>0</v>
      </c>
      <c r="M202" s="89"/>
      <c r="N202" s="89"/>
      <c r="O202" s="89"/>
    </row>
    <row r="203" spans="2:15" ht="51" hidden="1">
      <c r="B203" s="131" t="s">
        <v>1075</v>
      </c>
      <c r="C203" s="80" t="s">
        <v>641</v>
      </c>
      <c r="D203" s="81" t="s">
        <v>648</v>
      </c>
      <c r="E203" s="81" t="s">
        <v>1112</v>
      </c>
      <c r="F203" s="80" t="s">
        <v>970</v>
      </c>
      <c r="G203" s="82"/>
      <c r="H203" s="82">
        <v>0</v>
      </c>
      <c r="I203" s="82">
        <f t="shared" si="16"/>
        <v>0</v>
      </c>
      <c r="J203" s="82"/>
      <c r="K203" s="82">
        <v>0</v>
      </c>
      <c r="L203" s="82">
        <f t="shared" si="20"/>
        <v>0</v>
      </c>
      <c r="M203" s="89"/>
      <c r="N203" s="89"/>
      <c r="O203" s="89"/>
    </row>
    <row r="204" spans="2:15" ht="38.25" hidden="1">
      <c r="B204" s="131" t="s">
        <v>1048</v>
      </c>
      <c r="C204" s="80" t="s">
        <v>641</v>
      </c>
      <c r="D204" s="81" t="s">
        <v>648</v>
      </c>
      <c r="E204" s="81" t="s">
        <v>1037</v>
      </c>
      <c r="F204" s="80"/>
      <c r="G204" s="82">
        <f>G205</f>
        <v>0</v>
      </c>
      <c r="H204" s="82">
        <f>H205</f>
        <v>0</v>
      </c>
      <c r="I204" s="82">
        <f t="shared" si="16"/>
        <v>0</v>
      </c>
      <c r="J204" s="82">
        <f>J205</f>
        <v>0</v>
      </c>
      <c r="K204" s="82">
        <f>K205</f>
        <v>0</v>
      </c>
      <c r="L204" s="82">
        <f t="shared" si="20"/>
        <v>0</v>
      </c>
      <c r="M204" s="89"/>
      <c r="N204" s="89"/>
      <c r="O204" s="89"/>
    </row>
    <row r="205" spans="2:15" ht="12.75" hidden="1">
      <c r="B205" s="131" t="s">
        <v>771</v>
      </c>
      <c r="C205" s="80" t="s">
        <v>641</v>
      </c>
      <c r="D205" s="81" t="s">
        <v>648</v>
      </c>
      <c r="E205" s="81" t="s">
        <v>1037</v>
      </c>
      <c r="F205" s="80" t="s">
        <v>970</v>
      </c>
      <c r="G205" s="82"/>
      <c r="H205" s="82">
        <v>0</v>
      </c>
      <c r="I205" s="82">
        <f t="shared" si="16"/>
        <v>0</v>
      </c>
      <c r="J205" s="82"/>
      <c r="K205" s="82">
        <v>0</v>
      </c>
      <c r="L205" s="82">
        <f t="shared" si="20"/>
        <v>0</v>
      </c>
      <c r="M205" s="89"/>
      <c r="N205" s="89"/>
      <c r="O205" s="89"/>
    </row>
    <row r="206" spans="2:15" ht="25.5" hidden="1">
      <c r="B206" s="131" t="s">
        <v>825</v>
      </c>
      <c r="C206" s="80" t="s">
        <v>641</v>
      </c>
      <c r="D206" s="81" t="s">
        <v>648</v>
      </c>
      <c r="E206" s="81" t="s">
        <v>685</v>
      </c>
      <c r="F206" s="80"/>
      <c r="G206" s="82">
        <f>G207</f>
        <v>0</v>
      </c>
      <c r="H206" s="82">
        <f>H207</f>
        <v>0</v>
      </c>
      <c r="I206" s="82">
        <f aca="true" t="shared" si="25" ref="I206:I269">G206+H206</f>
        <v>0</v>
      </c>
      <c r="J206" s="82">
        <f>J207</f>
        <v>0</v>
      </c>
      <c r="K206" s="82">
        <f>K207</f>
        <v>0</v>
      </c>
      <c r="L206" s="82">
        <f t="shared" si="20"/>
        <v>0</v>
      </c>
      <c r="M206" s="89"/>
      <c r="N206" s="89"/>
      <c r="O206" s="89"/>
    </row>
    <row r="207" spans="2:15" ht="25.5" hidden="1">
      <c r="B207" s="131" t="s">
        <v>768</v>
      </c>
      <c r="C207" s="80" t="s">
        <v>641</v>
      </c>
      <c r="D207" s="81" t="s">
        <v>648</v>
      </c>
      <c r="E207" s="81" t="s">
        <v>685</v>
      </c>
      <c r="F207" s="80">
        <v>200</v>
      </c>
      <c r="G207" s="82"/>
      <c r="H207" s="82">
        <v>0</v>
      </c>
      <c r="I207" s="82">
        <f t="shared" si="25"/>
        <v>0</v>
      </c>
      <c r="J207" s="82"/>
      <c r="K207" s="82">
        <v>0</v>
      </c>
      <c r="L207" s="82">
        <f t="shared" si="20"/>
        <v>0</v>
      </c>
      <c r="M207" s="89"/>
      <c r="N207" s="89"/>
      <c r="O207" s="89"/>
    </row>
    <row r="208" spans="2:15" ht="25.5" hidden="1">
      <c r="B208" s="131" t="s">
        <v>917</v>
      </c>
      <c r="C208" s="80" t="s">
        <v>641</v>
      </c>
      <c r="D208" s="81" t="s">
        <v>648</v>
      </c>
      <c r="E208" s="81" t="s">
        <v>793</v>
      </c>
      <c r="F208" s="80"/>
      <c r="G208" s="82">
        <f>G209+G211</f>
        <v>0</v>
      </c>
      <c r="H208" s="82">
        <f>H209+H211</f>
        <v>0</v>
      </c>
      <c r="I208" s="82">
        <f t="shared" si="25"/>
        <v>0</v>
      </c>
      <c r="J208" s="82">
        <f>J209+J211</f>
        <v>0</v>
      </c>
      <c r="K208" s="82">
        <f>K209+K211</f>
        <v>0</v>
      </c>
      <c r="L208" s="82">
        <f t="shared" si="20"/>
        <v>0</v>
      </c>
      <c r="M208" s="89"/>
      <c r="N208" s="89"/>
      <c r="O208" s="89"/>
    </row>
    <row r="209" spans="2:15" ht="25.5" hidden="1">
      <c r="B209" s="131" t="s">
        <v>918</v>
      </c>
      <c r="C209" s="80" t="s">
        <v>641</v>
      </c>
      <c r="D209" s="81" t="s">
        <v>648</v>
      </c>
      <c r="E209" s="81" t="s">
        <v>792</v>
      </c>
      <c r="F209" s="80"/>
      <c r="G209" s="82">
        <f>G210</f>
        <v>0</v>
      </c>
      <c r="H209" s="82">
        <f>H210</f>
        <v>0</v>
      </c>
      <c r="I209" s="82">
        <f t="shared" si="25"/>
        <v>0</v>
      </c>
      <c r="J209" s="82">
        <f>J210</f>
        <v>0</v>
      </c>
      <c r="K209" s="82">
        <f>K210</f>
        <v>0</v>
      </c>
      <c r="L209" s="82">
        <f t="shared" si="20"/>
        <v>0</v>
      </c>
      <c r="M209" s="89"/>
      <c r="N209" s="89"/>
      <c r="O209" s="89"/>
    </row>
    <row r="210" spans="2:15" ht="25.5" hidden="1">
      <c r="B210" s="131" t="s">
        <v>768</v>
      </c>
      <c r="C210" s="80" t="s">
        <v>641</v>
      </c>
      <c r="D210" s="81" t="s">
        <v>648</v>
      </c>
      <c r="E210" s="81" t="s">
        <v>792</v>
      </c>
      <c r="F210" s="80">
        <v>200</v>
      </c>
      <c r="G210" s="82"/>
      <c r="H210" s="82">
        <v>0</v>
      </c>
      <c r="I210" s="82">
        <f t="shared" si="25"/>
        <v>0</v>
      </c>
      <c r="J210" s="82"/>
      <c r="K210" s="82">
        <v>0</v>
      </c>
      <c r="L210" s="82">
        <f t="shared" si="20"/>
        <v>0</v>
      </c>
      <c r="M210" s="89"/>
      <c r="N210" s="89"/>
      <c r="O210" s="89"/>
    </row>
    <row r="211" spans="2:15" ht="51" hidden="1">
      <c r="B211" s="131" t="s">
        <v>919</v>
      </c>
      <c r="C211" s="80" t="s">
        <v>641</v>
      </c>
      <c r="D211" s="81" t="s">
        <v>648</v>
      </c>
      <c r="E211" s="81" t="s">
        <v>687</v>
      </c>
      <c r="F211" s="80"/>
      <c r="G211" s="82">
        <f>G212</f>
        <v>0</v>
      </c>
      <c r="H211" s="82">
        <f>H212</f>
        <v>0</v>
      </c>
      <c r="I211" s="82">
        <f t="shared" si="25"/>
        <v>0</v>
      </c>
      <c r="J211" s="82">
        <f>J212</f>
        <v>0</v>
      </c>
      <c r="K211" s="82">
        <f>K212</f>
        <v>0</v>
      </c>
      <c r="L211" s="82">
        <f t="shared" si="20"/>
        <v>0</v>
      </c>
      <c r="M211" s="89"/>
      <c r="N211" s="89"/>
      <c r="O211" s="89"/>
    </row>
    <row r="212" spans="2:15" ht="25.5" hidden="1">
      <c r="B212" s="131" t="s">
        <v>768</v>
      </c>
      <c r="C212" s="80" t="s">
        <v>641</v>
      </c>
      <c r="D212" s="81" t="s">
        <v>648</v>
      </c>
      <c r="E212" s="81" t="s">
        <v>687</v>
      </c>
      <c r="F212" s="80">
        <v>200</v>
      </c>
      <c r="G212" s="82"/>
      <c r="H212" s="82">
        <v>0</v>
      </c>
      <c r="I212" s="82">
        <f t="shared" si="25"/>
        <v>0</v>
      </c>
      <c r="J212" s="82"/>
      <c r="K212" s="82">
        <v>0</v>
      </c>
      <c r="L212" s="82">
        <f t="shared" si="20"/>
        <v>0</v>
      </c>
      <c r="M212" s="89"/>
      <c r="N212" s="89"/>
      <c r="O212" s="89"/>
    </row>
    <row r="213" spans="2:15" ht="25.5" hidden="1">
      <c r="B213" s="131" t="s">
        <v>929</v>
      </c>
      <c r="C213" s="80" t="s">
        <v>641</v>
      </c>
      <c r="D213" s="81" t="s">
        <v>648</v>
      </c>
      <c r="E213" s="81" t="s">
        <v>750</v>
      </c>
      <c r="F213" s="80"/>
      <c r="G213" s="82">
        <f>G214+G219</f>
        <v>0</v>
      </c>
      <c r="H213" s="82">
        <f>H214+H219</f>
        <v>0</v>
      </c>
      <c r="I213" s="82">
        <f t="shared" si="25"/>
        <v>0</v>
      </c>
      <c r="J213" s="82">
        <f>J214+J219</f>
        <v>0</v>
      </c>
      <c r="K213" s="82">
        <f>K214+K219</f>
        <v>0</v>
      </c>
      <c r="L213" s="82">
        <f t="shared" si="20"/>
        <v>0</v>
      </c>
      <c r="M213" s="89"/>
      <c r="N213" s="89"/>
      <c r="O213" s="89"/>
    </row>
    <row r="214" spans="2:15" ht="25.5" hidden="1">
      <c r="B214" s="131" t="s">
        <v>968</v>
      </c>
      <c r="C214" s="80" t="s">
        <v>641</v>
      </c>
      <c r="D214" s="81" t="s">
        <v>648</v>
      </c>
      <c r="E214" s="81" t="s">
        <v>966</v>
      </c>
      <c r="F214" s="80"/>
      <c r="G214" s="82">
        <f>G215+G217</f>
        <v>0</v>
      </c>
      <c r="H214" s="82">
        <f>H215+H217</f>
        <v>0</v>
      </c>
      <c r="I214" s="82">
        <f t="shared" si="25"/>
        <v>0</v>
      </c>
      <c r="J214" s="82">
        <f>J215+J217</f>
        <v>0</v>
      </c>
      <c r="K214" s="82">
        <f>K215+K217</f>
        <v>0</v>
      </c>
      <c r="L214" s="82">
        <f t="shared" si="20"/>
        <v>0</v>
      </c>
      <c r="M214" s="89"/>
      <c r="N214" s="89"/>
      <c r="O214" s="89"/>
    </row>
    <row r="215" spans="2:15" ht="25.5" hidden="1">
      <c r="B215" s="131" t="s">
        <v>967</v>
      </c>
      <c r="C215" s="80" t="s">
        <v>641</v>
      </c>
      <c r="D215" s="81" t="s">
        <v>648</v>
      </c>
      <c r="E215" s="81" t="s">
        <v>965</v>
      </c>
      <c r="F215" s="80"/>
      <c r="G215" s="82">
        <f>G216</f>
        <v>0</v>
      </c>
      <c r="H215" s="82">
        <f>H216</f>
        <v>0</v>
      </c>
      <c r="I215" s="82">
        <f t="shared" si="25"/>
        <v>0</v>
      </c>
      <c r="J215" s="82">
        <f>J216</f>
        <v>0</v>
      </c>
      <c r="K215" s="82">
        <f>K216</f>
        <v>0</v>
      </c>
      <c r="L215" s="82">
        <f t="shared" si="20"/>
        <v>0</v>
      </c>
      <c r="M215" s="89"/>
      <c r="N215" s="89"/>
      <c r="O215" s="89"/>
    </row>
    <row r="216" spans="2:15" ht="25.5" hidden="1">
      <c r="B216" s="131" t="s">
        <v>768</v>
      </c>
      <c r="C216" s="80" t="s">
        <v>641</v>
      </c>
      <c r="D216" s="81" t="s">
        <v>648</v>
      </c>
      <c r="E216" s="81" t="s">
        <v>965</v>
      </c>
      <c r="F216" s="80">
        <v>200</v>
      </c>
      <c r="G216" s="82"/>
      <c r="H216" s="82">
        <v>0</v>
      </c>
      <c r="I216" s="82">
        <f t="shared" si="25"/>
        <v>0</v>
      </c>
      <c r="J216" s="82"/>
      <c r="K216" s="82">
        <v>0</v>
      </c>
      <c r="L216" s="82">
        <f t="shared" si="20"/>
        <v>0</v>
      </c>
      <c r="M216" s="89"/>
      <c r="N216" s="89"/>
      <c r="O216" s="89"/>
    </row>
    <row r="217" spans="2:15" ht="38.25" hidden="1">
      <c r="B217" s="131" t="s">
        <v>1008</v>
      </c>
      <c r="C217" s="80" t="s">
        <v>641</v>
      </c>
      <c r="D217" s="81" t="s">
        <v>648</v>
      </c>
      <c r="E217" s="81" t="s">
        <v>1007</v>
      </c>
      <c r="F217" s="80"/>
      <c r="G217" s="82">
        <f>G218</f>
        <v>0</v>
      </c>
      <c r="H217" s="82">
        <f>H218</f>
        <v>0</v>
      </c>
      <c r="I217" s="82">
        <f t="shared" si="25"/>
        <v>0</v>
      </c>
      <c r="J217" s="82">
        <f>J218</f>
        <v>0</v>
      </c>
      <c r="K217" s="82">
        <f>K218</f>
        <v>0</v>
      </c>
      <c r="L217" s="82">
        <f t="shared" si="20"/>
        <v>0</v>
      </c>
      <c r="M217" s="89"/>
      <c r="N217" s="89"/>
      <c r="O217" s="89"/>
    </row>
    <row r="218" spans="2:15" ht="25.5" hidden="1">
      <c r="B218" s="131" t="s">
        <v>768</v>
      </c>
      <c r="C218" s="80" t="s">
        <v>641</v>
      </c>
      <c r="D218" s="81" t="s">
        <v>648</v>
      </c>
      <c r="E218" s="81" t="s">
        <v>1007</v>
      </c>
      <c r="F218" s="80" t="s">
        <v>974</v>
      </c>
      <c r="G218" s="82"/>
      <c r="H218" s="82">
        <v>0</v>
      </c>
      <c r="I218" s="82">
        <f t="shared" si="25"/>
        <v>0</v>
      </c>
      <c r="J218" s="82"/>
      <c r="K218" s="82">
        <v>0</v>
      </c>
      <c r="L218" s="82">
        <f t="shared" si="20"/>
        <v>0</v>
      </c>
      <c r="M218" s="89"/>
      <c r="N218" s="89"/>
      <c r="O218" s="89"/>
    </row>
    <row r="219" spans="2:15" ht="38.25" hidden="1">
      <c r="B219" s="131" t="s">
        <v>1049</v>
      </c>
      <c r="C219" s="80" t="s">
        <v>641</v>
      </c>
      <c r="D219" s="81" t="s">
        <v>648</v>
      </c>
      <c r="E219" s="81" t="s">
        <v>1039</v>
      </c>
      <c r="F219" s="80"/>
      <c r="G219" s="82">
        <f aca="true" t="shared" si="26" ref="G219:K220">G220</f>
        <v>0</v>
      </c>
      <c r="H219" s="82">
        <f t="shared" si="26"/>
        <v>0</v>
      </c>
      <c r="I219" s="82">
        <f t="shared" si="25"/>
        <v>0</v>
      </c>
      <c r="J219" s="82">
        <f t="shared" si="26"/>
        <v>0</v>
      </c>
      <c r="K219" s="82">
        <f t="shared" si="26"/>
        <v>0</v>
      </c>
      <c r="L219" s="82">
        <f t="shared" si="20"/>
        <v>0</v>
      </c>
      <c r="M219" s="89"/>
      <c r="N219" s="89"/>
      <c r="O219" s="89"/>
    </row>
    <row r="220" spans="2:15" ht="114.75" hidden="1">
      <c r="B220" s="132" t="s">
        <v>1053</v>
      </c>
      <c r="C220" s="80" t="s">
        <v>641</v>
      </c>
      <c r="D220" s="81" t="s">
        <v>648</v>
      </c>
      <c r="E220" s="81" t="s">
        <v>1038</v>
      </c>
      <c r="F220" s="80"/>
      <c r="G220" s="82">
        <f t="shared" si="26"/>
        <v>0</v>
      </c>
      <c r="H220" s="82">
        <f t="shared" si="26"/>
        <v>0</v>
      </c>
      <c r="I220" s="82">
        <f t="shared" si="25"/>
        <v>0</v>
      </c>
      <c r="J220" s="82">
        <f t="shared" si="26"/>
        <v>0</v>
      </c>
      <c r="K220" s="82">
        <f t="shared" si="26"/>
        <v>0</v>
      </c>
      <c r="L220" s="82">
        <f aca="true" t="shared" si="27" ref="L220:L249">J220+K220</f>
        <v>0</v>
      </c>
      <c r="M220" s="89"/>
      <c r="N220" s="89"/>
      <c r="O220" s="89"/>
    </row>
    <row r="221" spans="2:15" ht="25.5" hidden="1">
      <c r="B221" s="131" t="s">
        <v>768</v>
      </c>
      <c r="C221" s="80" t="s">
        <v>641</v>
      </c>
      <c r="D221" s="81" t="s">
        <v>648</v>
      </c>
      <c r="E221" s="81" t="s">
        <v>1038</v>
      </c>
      <c r="F221" s="80" t="s">
        <v>974</v>
      </c>
      <c r="G221" s="82"/>
      <c r="H221" s="82">
        <v>0</v>
      </c>
      <c r="I221" s="82">
        <f t="shared" si="25"/>
        <v>0</v>
      </c>
      <c r="J221" s="82"/>
      <c r="K221" s="82">
        <v>0</v>
      </c>
      <c r="L221" s="82">
        <f t="shared" si="27"/>
        <v>0</v>
      </c>
      <c r="M221" s="89"/>
      <c r="N221" s="89"/>
      <c r="O221" s="89"/>
    </row>
    <row r="222" spans="2:15" ht="25.5" hidden="1">
      <c r="B222" s="131" t="s">
        <v>934</v>
      </c>
      <c r="C222" s="80" t="s">
        <v>641</v>
      </c>
      <c r="D222" s="81" t="s">
        <v>648</v>
      </c>
      <c r="E222" s="81" t="s">
        <v>744</v>
      </c>
      <c r="F222" s="80"/>
      <c r="G222" s="82">
        <f aca="true" t="shared" si="28" ref="G222:K223">G223</f>
        <v>0</v>
      </c>
      <c r="H222" s="82">
        <f t="shared" si="28"/>
        <v>0</v>
      </c>
      <c r="I222" s="82">
        <f t="shared" si="25"/>
        <v>0</v>
      </c>
      <c r="J222" s="82">
        <f t="shared" si="28"/>
        <v>0</v>
      </c>
      <c r="K222" s="82">
        <f t="shared" si="28"/>
        <v>0</v>
      </c>
      <c r="L222" s="82">
        <f t="shared" si="27"/>
        <v>0</v>
      </c>
      <c r="M222" s="89"/>
      <c r="N222" s="89"/>
      <c r="O222" s="89"/>
    </row>
    <row r="223" spans="2:15" ht="25.5" hidden="1">
      <c r="B223" s="131" t="s">
        <v>1084</v>
      </c>
      <c r="C223" s="80" t="s">
        <v>641</v>
      </c>
      <c r="D223" s="81" t="s">
        <v>648</v>
      </c>
      <c r="E223" s="81" t="s">
        <v>1083</v>
      </c>
      <c r="F223" s="80"/>
      <c r="G223" s="82">
        <f t="shared" si="28"/>
        <v>0</v>
      </c>
      <c r="H223" s="82">
        <f t="shared" si="28"/>
        <v>0</v>
      </c>
      <c r="I223" s="82">
        <f t="shared" si="25"/>
        <v>0</v>
      </c>
      <c r="J223" s="82">
        <f t="shared" si="28"/>
        <v>0</v>
      </c>
      <c r="K223" s="82">
        <f t="shared" si="28"/>
        <v>0</v>
      </c>
      <c r="L223" s="82">
        <f t="shared" si="27"/>
        <v>0</v>
      </c>
      <c r="M223" s="89"/>
      <c r="N223" s="89"/>
      <c r="O223" s="89"/>
    </row>
    <row r="224" spans="2:15" ht="25.5" hidden="1">
      <c r="B224" s="131" t="s">
        <v>768</v>
      </c>
      <c r="C224" s="80" t="s">
        <v>641</v>
      </c>
      <c r="D224" s="81" t="s">
        <v>648</v>
      </c>
      <c r="E224" s="81" t="s">
        <v>1083</v>
      </c>
      <c r="F224" s="80" t="s">
        <v>974</v>
      </c>
      <c r="G224" s="82"/>
      <c r="H224" s="82">
        <v>0</v>
      </c>
      <c r="I224" s="82">
        <f t="shared" si="25"/>
        <v>0</v>
      </c>
      <c r="J224" s="82"/>
      <c r="K224" s="82">
        <v>0</v>
      </c>
      <c r="L224" s="82">
        <f t="shared" si="27"/>
        <v>0</v>
      </c>
      <c r="M224" s="89"/>
      <c r="N224" s="89"/>
      <c r="O224" s="89"/>
    </row>
    <row r="225" spans="2:15" ht="25.5" hidden="1">
      <c r="B225" s="131" t="s">
        <v>1232</v>
      </c>
      <c r="C225" s="80" t="s">
        <v>641</v>
      </c>
      <c r="D225" s="81" t="s">
        <v>648</v>
      </c>
      <c r="E225" s="81" t="s">
        <v>1176</v>
      </c>
      <c r="F225" s="80"/>
      <c r="G225" s="82">
        <f aca="true" t="shared" si="29" ref="G225:H227">G226</f>
        <v>0</v>
      </c>
      <c r="H225" s="82">
        <f t="shared" si="29"/>
        <v>0</v>
      </c>
      <c r="I225" s="82">
        <f t="shared" si="25"/>
        <v>0</v>
      </c>
      <c r="J225" s="82">
        <f aca="true" t="shared" si="30" ref="J225:K227">J226</f>
        <v>0</v>
      </c>
      <c r="K225" s="82">
        <f t="shared" si="30"/>
        <v>0</v>
      </c>
      <c r="L225" s="82">
        <f t="shared" si="27"/>
        <v>0</v>
      </c>
      <c r="M225" s="89"/>
      <c r="N225" s="89"/>
      <c r="O225" s="89"/>
    </row>
    <row r="226" spans="2:15" ht="25.5" hidden="1">
      <c r="B226" s="131" t="s">
        <v>1379</v>
      </c>
      <c r="C226" s="80" t="s">
        <v>641</v>
      </c>
      <c r="D226" s="81" t="s">
        <v>648</v>
      </c>
      <c r="E226" s="81" t="s">
        <v>1318</v>
      </c>
      <c r="F226" s="80"/>
      <c r="G226" s="82">
        <f t="shared" si="29"/>
        <v>0</v>
      </c>
      <c r="H226" s="82">
        <f t="shared" si="29"/>
        <v>0</v>
      </c>
      <c r="I226" s="82">
        <f t="shared" si="25"/>
        <v>0</v>
      </c>
      <c r="J226" s="82">
        <f t="shared" si="30"/>
        <v>0</v>
      </c>
      <c r="K226" s="82">
        <f t="shared" si="30"/>
        <v>0</v>
      </c>
      <c r="L226" s="82">
        <f t="shared" si="27"/>
        <v>0</v>
      </c>
      <c r="M226" s="89"/>
      <c r="N226" s="89"/>
      <c r="O226" s="89"/>
    </row>
    <row r="227" spans="2:15" ht="25.5" hidden="1">
      <c r="B227" s="131" t="s">
        <v>1380</v>
      </c>
      <c r="C227" s="80" t="s">
        <v>641</v>
      </c>
      <c r="D227" s="81" t="s">
        <v>648</v>
      </c>
      <c r="E227" s="81" t="s">
        <v>1317</v>
      </c>
      <c r="F227" s="80"/>
      <c r="G227" s="82">
        <f t="shared" si="29"/>
        <v>0</v>
      </c>
      <c r="H227" s="82">
        <f t="shared" si="29"/>
        <v>0</v>
      </c>
      <c r="I227" s="82">
        <f t="shared" si="25"/>
        <v>0</v>
      </c>
      <c r="J227" s="82">
        <f t="shared" si="30"/>
        <v>0</v>
      </c>
      <c r="K227" s="82">
        <f t="shared" si="30"/>
        <v>0</v>
      </c>
      <c r="L227" s="82">
        <f t="shared" si="27"/>
        <v>0</v>
      </c>
      <c r="M227" s="89"/>
      <c r="N227" s="89"/>
      <c r="O227" s="89"/>
    </row>
    <row r="228" spans="2:15" ht="25.5" hidden="1">
      <c r="B228" s="131" t="s">
        <v>768</v>
      </c>
      <c r="C228" s="80" t="s">
        <v>641</v>
      </c>
      <c r="D228" s="81" t="s">
        <v>648</v>
      </c>
      <c r="E228" s="81" t="s">
        <v>1317</v>
      </c>
      <c r="F228" s="80" t="s">
        <v>974</v>
      </c>
      <c r="G228" s="82">
        <v>0</v>
      </c>
      <c r="H228" s="82">
        <v>0</v>
      </c>
      <c r="I228" s="82">
        <f t="shared" si="25"/>
        <v>0</v>
      </c>
      <c r="J228" s="82">
        <v>0</v>
      </c>
      <c r="K228" s="82">
        <v>0</v>
      </c>
      <c r="L228" s="82">
        <f t="shared" si="27"/>
        <v>0</v>
      </c>
      <c r="M228" s="89"/>
      <c r="N228" s="89"/>
      <c r="O228" s="89"/>
    </row>
    <row r="229" spans="2:15" ht="12.75">
      <c r="B229" s="131" t="s">
        <v>809</v>
      </c>
      <c r="C229" s="80" t="s">
        <v>641</v>
      </c>
      <c r="D229" s="81" t="s">
        <v>648</v>
      </c>
      <c r="E229" s="81" t="s">
        <v>785</v>
      </c>
      <c r="F229" s="80"/>
      <c r="G229" s="82">
        <f>G230</f>
        <v>61800</v>
      </c>
      <c r="H229" s="82">
        <f>H230</f>
        <v>0</v>
      </c>
      <c r="I229" s="82">
        <f t="shared" si="25"/>
        <v>61800</v>
      </c>
      <c r="J229" s="82">
        <f>J230</f>
        <v>61800</v>
      </c>
      <c r="K229" s="82">
        <f>K230</f>
        <v>0</v>
      </c>
      <c r="L229" s="82">
        <f t="shared" si="27"/>
        <v>61800</v>
      </c>
      <c r="M229" s="89"/>
      <c r="N229" s="89"/>
      <c r="O229" s="89"/>
    </row>
    <row r="230" spans="2:15" ht="25.5">
      <c r="B230" s="131" t="s">
        <v>944</v>
      </c>
      <c r="C230" s="80" t="s">
        <v>641</v>
      </c>
      <c r="D230" s="81" t="s">
        <v>648</v>
      </c>
      <c r="E230" s="81" t="s">
        <v>673</v>
      </c>
      <c r="F230" s="80"/>
      <c r="G230" s="82">
        <f>G231+G232</f>
        <v>61800</v>
      </c>
      <c r="H230" s="82">
        <f>H231+H232</f>
        <v>0</v>
      </c>
      <c r="I230" s="82">
        <f t="shared" si="25"/>
        <v>61800</v>
      </c>
      <c r="J230" s="82">
        <f>J231+J232</f>
        <v>61800</v>
      </c>
      <c r="K230" s="82">
        <f>K231+K232</f>
        <v>0</v>
      </c>
      <c r="L230" s="82">
        <f t="shared" si="27"/>
        <v>61800</v>
      </c>
      <c r="M230" s="89"/>
      <c r="N230" s="89"/>
      <c r="O230" s="89"/>
    </row>
    <row r="231" spans="2:15" ht="51">
      <c r="B231" s="131" t="s">
        <v>767</v>
      </c>
      <c r="C231" s="80" t="s">
        <v>641</v>
      </c>
      <c r="D231" s="81" t="s">
        <v>648</v>
      </c>
      <c r="E231" s="81" t="s">
        <v>673</v>
      </c>
      <c r="F231" s="80" t="s">
        <v>735</v>
      </c>
      <c r="G231" s="82">
        <v>54730</v>
      </c>
      <c r="H231" s="82">
        <v>0</v>
      </c>
      <c r="I231" s="82">
        <f t="shared" si="25"/>
        <v>54730</v>
      </c>
      <c r="J231" s="82">
        <v>54730</v>
      </c>
      <c r="K231" s="82">
        <v>0</v>
      </c>
      <c r="L231" s="82">
        <f t="shared" si="27"/>
        <v>54730</v>
      </c>
      <c r="M231" s="89"/>
      <c r="N231" s="89"/>
      <c r="O231" s="89"/>
    </row>
    <row r="232" spans="2:15" ht="25.5">
      <c r="B232" s="131" t="s">
        <v>768</v>
      </c>
      <c r="C232" s="80" t="s">
        <v>641</v>
      </c>
      <c r="D232" s="81" t="s">
        <v>648</v>
      </c>
      <c r="E232" s="81" t="s">
        <v>673</v>
      </c>
      <c r="F232" s="80" t="s">
        <v>974</v>
      </c>
      <c r="G232" s="82">
        <v>7070</v>
      </c>
      <c r="H232" s="82">
        <v>0</v>
      </c>
      <c r="I232" s="82">
        <f t="shared" si="25"/>
        <v>7070</v>
      </c>
      <c r="J232" s="82">
        <v>7070</v>
      </c>
      <c r="K232" s="82">
        <v>0</v>
      </c>
      <c r="L232" s="82">
        <f t="shared" si="27"/>
        <v>7070</v>
      </c>
      <c r="M232" s="89"/>
      <c r="N232" s="89"/>
      <c r="O232" s="89"/>
    </row>
    <row r="233" spans="2:15" ht="12.75">
      <c r="B233" s="131" t="s">
        <v>957</v>
      </c>
      <c r="C233" s="80" t="s">
        <v>647</v>
      </c>
      <c r="D233" s="81"/>
      <c r="E233" s="81"/>
      <c r="F233" s="80"/>
      <c r="G233" s="82">
        <f>G234</f>
        <v>3054900</v>
      </c>
      <c r="H233" s="82">
        <f>H234</f>
        <v>0</v>
      </c>
      <c r="I233" s="82">
        <f t="shared" si="25"/>
        <v>3054900</v>
      </c>
      <c r="J233" s="82">
        <f>J234</f>
        <v>3054900</v>
      </c>
      <c r="K233" s="82">
        <f>K234</f>
        <v>0</v>
      </c>
      <c r="L233" s="82">
        <f t="shared" si="27"/>
        <v>3054900</v>
      </c>
      <c r="M233" s="89"/>
      <c r="N233" s="89"/>
      <c r="O233" s="89"/>
    </row>
    <row r="234" spans="2:15" ht="12.75">
      <c r="B234" s="131" t="s">
        <v>576</v>
      </c>
      <c r="C234" s="80" t="s">
        <v>647</v>
      </c>
      <c r="D234" s="81" t="s">
        <v>639</v>
      </c>
      <c r="E234" s="81"/>
      <c r="F234" s="80"/>
      <c r="G234" s="82">
        <f>G244+G247+G236+G240</f>
        <v>3054900</v>
      </c>
      <c r="H234" s="82">
        <f>H244+H247+H236+H240</f>
        <v>0</v>
      </c>
      <c r="I234" s="82">
        <f t="shared" si="25"/>
        <v>3054900</v>
      </c>
      <c r="J234" s="82">
        <f>J244+J247+J236+J240</f>
        <v>3054900</v>
      </c>
      <c r="K234" s="82">
        <f>K244+K247+K236+K240</f>
        <v>0</v>
      </c>
      <c r="L234" s="82">
        <f t="shared" si="27"/>
        <v>3054900</v>
      </c>
      <c r="M234" s="89"/>
      <c r="N234" s="89"/>
      <c r="O234" s="89"/>
    </row>
    <row r="235" spans="2:15" ht="51">
      <c r="B235" s="131" t="s">
        <v>1249</v>
      </c>
      <c r="C235" s="80" t="s">
        <v>647</v>
      </c>
      <c r="D235" s="81" t="s">
        <v>639</v>
      </c>
      <c r="E235" s="81" t="s">
        <v>1175</v>
      </c>
      <c r="F235" s="80"/>
      <c r="G235" s="82">
        <f>G236+G240</f>
        <v>3054900</v>
      </c>
      <c r="H235" s="82">
        <f>H236+H240</f>
        <v>0</v>
      </c>
      <c r="I235" s="82">
        <f t="shared" si="25"/>
        <v>3054900</v>
      </c>
      <c r="J235" s="82">
        <f>J236+J240</f>
        <v>3054900</v>
      </c>
      <c r="K235" s="82">
        <f>K236+K240</f>
        <v>0</v>
      </c>
      <c r="L235" s="82">
        <f t="shared" si="27"/>
        <v>3054900</v>
      </c>
      <c r="M235" s="89"/>
      <c r="N235" s="89"/>
      <c r="O235" s="89"/>
    </row>
    <row r="236" spans="2:15" ht="12.75">
      <c r="B236" s="131" t="s">
        <v>1250</v>
      </c>
      <c r="C236" s="80" t="s">
        <v>647</v>
      </c>
      <c r="D236" s="81" t="s">
        <v>639</v>
      </c>
      <c r="E236" s="81" t="s">
        <v>1167</v>
      </c>
      <c r="F236" s="80"/>
      <c r="G236" s="82">
        <f aca="true" t="shared" si="31" ref="G236:H238">G237</f>
        <v>1654900</v>
      </c>
      <c r="H236" s="82">
        <f t="shared" si="31"/>
        <v>0</v>
      </c>
      <c r="I236" s="82">
        <f t="shared" si="25"/>
        <v>1654900</v>
      </c>
      <c r="J236" s="82">
        <f aca="true" t="shared" si="32" ref="J236:K238">J237</f>
        <v>1654900</v>
      </c>
      <c r="K236" s="82">
        <f t="shared" si="32"/>
        <v>0</v>
      </c>
      <c r="L236" s="82">
        <f t="shared" si="27"/>
        <v>1654900</v>
      </c>
      <c r="M236" s="89"/>
      <c r="N236" s="89"/>
      <c r="O236" s="89"/>
    </row>
    <row r="237" spans="2:15" ht="25.5">
      <c r="B237" s="131" t="s">
        <v>1251</v>
      </c>
      <c r="C237" s="80" t="s">
        <v>647</v>
      </c>
      <c r="D237" s="81" t="s">
        <v>639</v>
      </c>
      <c r="E237" s="81" t="s">
        <v>765</v>
      </c>
      <c r="F237" s="80"/>
      <c r="G237" s="82">
        <f t="shared" si="31"/>
        <v>1654900</v>
      </c>
      <c r="H237" s="82">
        <f t="shared" si="31"/>
        <v>0</v>
      </c>
      <c r="I237" s="82">
        <f t="shared" si="25"/>
        <v>1654900</v>
      </c>
      <c r="J237" s="82">
        <f t="shared" si="32"/>
        <v>1654900</v>
      </c>
      <c r="K237" s="82">
        <f t="shared" si="32"/>
        <v>0</v>
      </c>
      <c r="L237" s="82">
        <f t="shared" si="27"/>
        <v>1654900</v>
      </c>
      <c r="M237" s="89"/>
      <c r="N237" s="89"/>
      <c r="O237" s="89"/>
    </row>
    <row r="238" spans="2:15" ht="38.25">
      <c r="B238" s="131" t="s">
        <v>928</v>
      </c>
      <c r="C238" s="80" t="s">
        <v>647</v>
      </c>
      <c r="D238" s="81" t="s">
        <v>639</v>
      </c>
      <c r="E238" s="81" t="s">
        <v>1168</v>
      </c>
      <c r="F238" s="80"/>
      <c r="G238" s="82">
        <f t="shared" si="31"/>
        <v>1654900</v>
      </c>
      <c r="H238" s="82">
        <f t="shared" si="31"/>
        <v>0</v>
      </c>
      <c r="I238" s="82">
        <f t="shared" si="25"/>
        <v>1654900</v>
      </c>
      <c r="J238" s="82">
        <f t="shared" si="32"/>
        <v>1654900</v>
      </c>
      <c r="K238" s="82">
        <f t="shared" si="32"/>
        <v>0</v>
      </c>
      <c r="L238" s="82">
        <f t="shared" si="27"/>
        <v>1654900</v>
      </c>
      <c r="M238" s="89"/>
      <c r="N238" s="89"/>
      <c r="O238" s="89"/>
    </row>
    <row r="239" spans="2:15" ht="12.75">
      <c r="B239" s="131" t="s">
        <v>771</v>
      </c>
      <c r="C239" s="80" t="s">
        <v>647</v>
      </c>
      <c r="D239" s="81" t="s">
        <v>639</v>
      </c>
      <c r="E239" s="81" t="s">
        <v>1168</v>
      </c>
      <c r="F239" s="80" t="s">
        <v>970</v>
      </c>
      <c r="G239" s="82">
        <v>1654900</v>
      </c>
      <c r="H239" s="82">
        <v>0</v>
      </c>
      <c r="I239" s="82">
        <f t="shared" si="25"/>
        <v>1654900</v>
      </c>
      <c r="J239" s="82">
        <v>1654900</v>
      </c>
      <c r="K239" s="82">
        <v>0</v>
      </c>
      <c r="L239" s="82">
        <f t="shared" si="27"/>
        <v>1654900</v>
      </c>
      <c r="M239" s="89"/>
      <c r="N239" s="89"/>
      <c r="O239" s="89"/>
    </row>
    <row r="240" spans="2:15" ht="25.5">
      <c r="B240" s="131" t="s">
        <v>1377</v>
      </c>
      <c r="C240" s="80" t="s">
        <v>647</v>
      </c>
      <c r="D240" s="81" t="s">
        <v>639</v>
      </c>
      <c r="E240" s="81" t="s">
        <v>1320</v>
      </c>
      <c r="F240" s="80"/>
      <c r="G240" s="82">
        <f aca="true" t="shared" si="33" ref="G240:H242">G241</f>
        <v>1400000</v>
      </c>
      <c r="H240" s="82">
        <f t="shared" si="33"/>
        <v>0</v>
      </c>
      <c r="I240" s="82">
        <f t="shared" si="25"/>
        <v>1400000</v>
      </c>
      <c r="J240" s="82">
        <f aca="true" t="shared" si="34" ref="J240:K242">J241</f>
        <v>1400000</v>
      </c>
      <c r="K240" s="82">
        <f t="shared" si="34"/>
        <v>0</v>
      </c>
      <c r="L240" s="82">
        <f t="shared" si="27"/>
        <v>1400000</v>
      </c>
      <c r="M240" s="89"/>
      <c r="N240" s="89"/>
      <c r="O240" s="89"/>
    </row>
    <row r="241" spans="2:15" ht="25.5">
      <c r="B241" s="131" t="s">
        <v>1378</v>
      </c>
      <c r="C241" s="80" t="s">
        <v>647</v>
      </c>
      <c r="D241" s="81" t="s">
        <v>639</v>
      </c>
      <c r="E241" s="81" t="s">
        <v>741</v>
      </c>
      <c r="F241" s="80"/>
      <c r="G241" s="82">
        <f t="shared" si="33"/>
        <v>1400000</v>
      </c>
      <c r="H241" s="82">
        <f t="shared" si="33"/>
        <v>0</v>
      </c>
      <c r="I241" s="82">
        <f t="shared" si="25"/>
        <v>1400000</v>
      </c>
      <c r="J241" s="82">
        <f t="shared" si="34"/>
        <v>1400000</v>
      </c>
      <c r="K241" s="82">
        <f t="shared" si="34"/>
        <v>0</v>
      </c>
      <c r="L241" s="82">
        <f t="shared" si="27"/>
        <v>1400000</v>
      </c>
      <c r="M241" s="89"/>
      <c r="N241" s="89"/>
      <c r="O241" s="89"/>
    </row>
    <row r="242" spans="2:15" ht="76.5">
      <c r="B242" s="132" t="s">
        <v>1405</v>
      </c>
      <c r="C242" s="80" t="s">
        <v>647</v>
      </c>
      <c r="D242" s="81" t="s">
        <v>639</v>
      </c>
      <c r="E242" s="81" t="s">
        <v>1319</v>
      </c>
      <c r="F242" s="80"/>
      <c r="G242" s="82">
        <f t="shared" si="33"/>
        <v>1400000</v>
      </c>
      <c r="H242" s="82">
        <f t="shared" si="33"/>
        <v>0</v>
      </c>
      <c r="I242" s="82">
        <f t="shared" si="25"/>
        <v>1400000</v>
      </c>
      <c r="J242" s="82">
        <f t="shared" si="34"/>
        <v>1400000</v>
      </c>
      <c r="K242" s="82">
        <f t="shared" si="34"/>
        <v>0</v>
      </c>
      <c r="L242" s="82">
        <f t="shared" si="27"/>
        <v>1400000</v>
      </c>
      <c r="M242" s="89"/>
      <c r="N242" s="89"/>
      <c r="O242" s="89"/>
    </row>
    <row r="243" spans="2:15" ht="12.75">
      <c r="B243" s="132" t="s">
        <v>771</v>
      </c>
      <c r="C243" s="80" t="s">
        <v>647</v>
      </c>
      <c r="D243" s="81" t="s">
        <v>639</v>
      </c>
      <c r="E243" s="81" t="s">
        <v>1319</v>
      </c>
      <c r="F243" s="80" t="s">
        <v>970</v>
      </c>
      <c r="G243" s="82">
        <v>1400000</v>
      </c>
      <c r="H243" s="82">
        <v>0</v>
      </c>
      <c r="I243" s="82">
        <f t="shared" si="25"/>
        <v>1400000</v>
      </c>
      <c r="J243" s="82">
        <v>1400000</v>
      </c>
      <c r="K243" s="82">
        <v>0</v>
      </c>
      <c r="L243" s="82">
        <f t="shared" si="27"/>
        <v>1400000</v>
      </c>
      <c r="M243" s="89"/>
      <c r="N243" s="89"/>
      <c r="O243" s="89"/>
    </row>
    <row r="244" spans="2:15" ht="25.5" hidden="1">
      <c r="B244" s="132" t="s">
        <v>920</v>
      </c>
      <c r="C244" s="80" t="s">
        <v>647</v>
      </c>
      <c r="D244" s="81" t="s">
        <v>639</v>
      </c>
      <c r="E244" s="81" t="s">
        <v>747</v>
      </c>
      <c r="F244" s="80"/>
      <c r="G244" s="82">
        <f aca="true" t="shared" si="35" ref="G244:K245">G245</f>
        <v>0</v>
      </c>
      <c r="H244" s="82">
        <f t="shared" si="35"/>
        <v>0</v>
      </c>
      <c r="I244" s="82">
        <f t="shared" si="25"/>
        <v>0</v>
      </c>
      <c r="J244" s="82">
        <f t="shared" si="35"/>
        <v>0</v>
      </c>
      <c r="K244" s="82">
        <f t="shared" si="35"/>
        <v>0</v>
      </c>
      <c r="L244" s="82">
        <f t="shared" si="27"/>
        <v>0</v>
      </c>
      <c r="M244" s="89"/>
      <c r="N244" s="89"/>
      <c r="O244" s="89"/>
    </row>
    <row r="245" spans="2:15" ht="38.25" hidden="1">
      <c r="B245" s="132" t="s">
        <v>928</v>
      </c>
      <c r="C245" s="80" t="s">
        <v>647</v>
      </c>
      <c r="D245" s="81" t="s">
        <v>639</v>
      </c>
      <c r="E245" s="81" t="s">
        <v>690</v>
      </c>
      <c r="F245" s="80"/>
      <c r="G245" s="82">
        <f t="shared" si="35"/>
        <v>0</v>
      </c>
      <c r="H245" s="82">
        <f t="shared" si="35"/>
        <v>0</v>
      </c>
      <c r="I245" s="82">
        <f t="shared" si="25"/>
        <v>0</v>
      </c>
      <c r="J245" s="82">
        <f t="shared" si="35"/>
        <v>0</v>
      </c>
      <c r="K245" s="82">
        <f t="shared" si="35"/>
        <v>0</v>
      </c>
      <c r="L245" s="82">
        <f t="shared" si="27"/>
        <v>0</v>
      </c>
      <c r="M245" s="89"/>
      <c r="N245" s="89"/>
      <c r="O245" s="89"/>
    </row>
    <row r="246" spans="2:15" ht="12.75" hidden="1">
      <c r="B246" s="132" t="s">
        <v>771</v>
      </c>
      <c r="C246" s="80" t="s">
        <v>647</v>
      </c>
      <c r="D246" s="81" t="s">
        <v>639</v>
      </c>
      <c r="E246" s="81" t="s">
        <v>690</v>
      </c>
      <c r="F246" s="80">
        <v>800</v>
      </c>
      <c r="G246" s="82">
        <v>0</v>
      </c>
      <c r="H246" s="82">
        <v>0</v>
      </c>
      <c r="I246" s="82">
        <f t="shared" si="25"/>
        <v>0</v>
      </c>
      <c r="J246" s="82">
        <v>0</v>
      </c>
      <c r="K246" s="82">
        <v>0</v>
      </c>
      <c r="L246" s="82">
        <f t="shared" si="27"/>
        <v>0</v>
      </c>
      <c r="M246" s="89"/>
      <c r="N246" s="89"/>
      <c r="O246" s="89"/>
    </row>
    <row r="247" spans="2:15" ht="25.5" hidden="1">
      <c r="B247" s="132" t="s">
        <v>950</v>
      </c>
      <c r="C247" s="80" t="s">
        <v>647</v>
      </c>
      <c r="D247" s="81" t="s">
        <v>639</v>
      </c>
      <c r="E247" s="81" t="s">
        <v>951</v>
      </c>
      <c r="F247" s="80"/>
      <c r="G247" s="82">
        <f aca="true" t="shared" si="36" ref="G247:K248">G248</f>
        <v>0</v>
      </c>
      <c r="H247" s="82">
        <f t="shared" si="36"/>
        <v>0</v>
      </c>
      <c r="I247" s="82">
        <f t="shared" si="25"/>
        <v>0</v>
      </c>
      <c r="J247" s="82">
        <f t="shared" si="36"/>
        <v>0</v>
      </c>
      <c r="K247" s="82">
        <f t="shared" si="36"/>
        <v>0</v>
      </c>
      <c r="L247" s="82">
        <f t="shared" si="27"/>
        <v>0</v>
      </c>
      <c r="M247" s="89"/>
      <c r="N247" s="89"/>
      <c r="O247" s="89"/>
    </row>
    <row r="248" spans="2:15" ht="25.5" hidden="1">
      <c r="B248" s="132" t="s">
        <v>941</v>
      </c>
      <c r="C248" s="80" t="s">
        <v>647</v>
      </c>
      <c r="D248" s="81" t="s">
        <v>639</v>
      </c>
      <c r="E248" s="81" t="s">
        <v>693</v>
      </c>
      <c r="F248" s="80"/>
      <c r="G248" s="82">
        <f t="shared" si="36"/>
        <v>0</v>
      </c>
      <c r="H248" s="82">
        <f t="shared" si="36"/>
        <v>0</v>
      </c>
      <c r="I248" s="82">
        <f t="shared" si="25"/>
        <v>0</v>
      </c>
      <c r="J248" s="82">
        <f t="shared" si="36"/>
        <v>0</v>
      </c>
      <c r="K248" s="82">
        <f t="shared" si="36"/>
        <v>0</v>
      </c>
      <c r="L248" s="82">
        <f t="shared" si="27"/>
        <v>0</v>
      </c>
      <c r="M248" s="89"/>
      <c r="N248" s="89"/>
      <c r="O248" s="89"/>
    </row>
    <row r="249" spans="2:15" ht="25.5" hidden="1">
      <c r="B249" s="132" t="s">
        <v>774</v>
      </c>
      <c r="C249" s="80" t="s">
        <v>647</v>
      </c>
      <c r="D249" s="81" t="s">
        <v>639</v>
      </c>
      <c r="E249" s="81" t="s">
        <v>693</v>
      </c>
      <c r="F249" s="80">
        <v>400</v>
      </c>
      <c r="G249" s="82">
        <v>0</v>
      </c>
      <c r="H249" s="82">
        <v>0</v>
      </c>
      <c r="I249" s="82">
        <f t="shared" si="25"/>
        <v>0</v>
      </c>
      <c r="J249" s="82">
        <v>0</v>
      </c>
      <c r="K249" s="82">
        <v>0</v>
      </c>
      <c r="L249" s="82">
        <f t="shared" si="27"/>
        <v>0</v>
      </c>
      <c r="M249" s="89"/>
      <c r="N249" s="89"/>
      <c r="O249" s="89"/>
    </row>
    <row r="250" spans="2:15" ht="25.5" hidden="1">
      <c r="B250" s="132" t="s">
        <v>1393</v>
      </c>
      <c r="C250" s="80" t="s">
        <v>649</v>
      </c>
      <c r="D250" s="80" t="s">
        <v>640</v>
      </c>
      <c r="E250" s="81" t="s">
        <v>1329</v>
      </c>
      <c r="F250" s="80"/>
      <c r="G250" s="82">
        <f>G251</f>
        <v>0</v>
      </c>
      <c r="H250" s="82">
        <f>H251</f>
        <v>0</v>
      </c>
      <c r="I250" s="82">
        <f t="shared" si="25"/>
        <v>0</v>
      </c>
      <c r="J250" s="82">
        <f>J251</f>
        <v>0</v>
      </c>
      <c r="K250" s="82">
        <f>K251</f>
        <v>0</v>
      </c>
      <c r="L250" s="82">
        <f>J250+K250</f>
        <v>0</v>
      </c>
      <c r="M250" s="89"/>
      <c r="N250" s="89"/>
      <c r="O250" s="89"/>
    </row>
    <row r="251" spans="2:15" ht="25.5" hidden="1">
      <c r="B251" s="132" t="s">
        <v>769</v>
      </c>
      <c r="C251" s="80" t="s">
        <v>649</v>
      </c>
      <c r="D251" s="80" t="s">
        <v>640</v>
      </c>
      <c r="E251" s="81" t="s">
        <v>1329</v>
      </c>
      <c r="F251" s="80" t="s">
        <v>976</v>
      </c>
      <c r="G251" s="82">
        <v>0</v>
      </c>
      <c r="H251" s="82">
        <v>0</v>
      </c>
      <c r="I251" s="82">
        <f t="shared" si="25"/>
        <v>0</v>
      </c>
      <c r="J251" s="82">
        <v>0</v>
      </c>
      <c r="K251" s="82">
        <v>0</v>
      </c>
      <c r="L251" s="82">
        <f>J251+K251</f>
        <v>0</v>
      </c>
      <c r="M251" s="89"/>
      <c r="N251" s="89"/>
      <c r="O251" s="89"/>
    </row>
    <row r="252" spans="2:15" ht="12.75" hidden="1">
      <c r="B252" s="132" t="s">
        <v>771</v>
      </c>
      <c r="C252" s="80" t="s">
        <v>650</v>
      </c>
      <c r="D252" s="81" t="s">
        <v>641</v>
      </c>
      <c r="E252" s="81" t="s">
        <v>1333</v>
      </c>
      <c r="F252" s="80" t="s">
        <v>970</v>
      </c>
      <c r="G252" s="82">
        <v>0</v>
      </c>
      <c r="H252" s="82">
        <v>0</v>
      </c>
      <c r="I252" s="82">
        <f t="shared" si="25"/>
        <v>0</v>
      </c>
      <c r="J252" s="82">
        <v>0</v>
      </c>
      <c r="K252" s="82">
        <v>0</v>
      </c>
      <c r="L252" s="82">
        <f aca="true" t="shared" si="37" ref="L252:L311">J252+K252</f>
        <v>0</v>
      </c>
      <c r="M252" s="89"/>
      <c r="N252" s="89"/>
      <c r="O252" s="89"/>
    </row>
    <row r="253" spans="2:15" ht="12.75">
      <c r="B253" s="132" t="s">
        <v>955</v>
      </c>
      <c r="C253" s="80" t="s">
        <v>649</v>
      </c>
      <c r="D253" s="81"/>
      <c r="E253" s="81"/>
      <c r="F253" s="80"/>
      <c r="G253" s="82">
        <f>G254+G288+G363+G370+G382+G326</f>
        <v>487967089</v>
      </c>
      <c r="H253" s="82">
        <f>H254+H288+H363+H370+H382+H326</f>
        <v>70.63999999763018</v>
      </c>
      <c r="I253" s="82">
        <f t="shared" si="25"/>
        <v>487967159.64</v>
      </c>
      <c r="J253" s="82">
        <f>J254+J288+J363+J370+J382+J326</f>
        <v>308309339</v>
      </c>
      <c r="K253" s="82">
        <f>K254+K288+K363+K370+K382+K326</f>
        <v>114.08999999999469</v>
      </c>
      <c r="L253" s="82">
        <f t="shared" si="37"/>
        <v>308309453.09</v>
      </c>
      <c r="M253" s="89"/>
      <c r="N253" s="89"/>
      <c r="O253" s="89"/>
    </row>
    <row r="254" spans="2:15" ht="12.75">
      <c r="B254" s="132" t="s">
        <v>393</v>
      </c>
      <c r="C254" s="80" t="s">
        <v>649</v>
      </c>
      <c r="D254" s="81" t="s">
        <v>638</v>
      </c>
      <c r="E254" s="81"/>
      <c r="F254" s="80"/>
      <c r="G254" s="82">
        <f>G255+G264+G267</f>
        <v>124179900</v>
      </c>
      <c r="H254" s="82">
        <f>H255+H264+H267</f>
        <v>0</v>
      </c>
      <c r="I254" s="82">
        <f t="shared" si="25"/>
        <v>124179900</v>
      </c>
      <c r="J254" s="82">
        <f>J255+J264+J267</f>
        <v>104941700</v>
      </c>
      <c r="K254" s="82">
        <f>K255+K264+K267</f>
        <v>0</v>
      </c>
      <c r="L254" s="82">
        <f t="shared" si="37"/>
        <v>104941700</v>
      </c>
      <c r="M254" s="89"/>
      <c r="N254" s="89"/>
      <c r="O254" s="89"/>
    </row>
    <row r="255" spans="2:15" ht="12.75" hidden="1">
      <c r="B255" s="132" t="s">
        <v>1079</v>
      </c>
      <c r="C255" s="80" t="s">
        <v>649</v>
      </c>
      <c r="D255" s="81" t="s">
        <v>638</v>
      </c>
      <c r="E255" s="81" t="s">
        <v>759</v>
      </c>
      <c r="F255" s="80"/>
      <c r="G255" s="82">
        <f>G256+G260+G258+G262</f>
        <v>0</v>
      </c>
      <c r="H255" s="82">
        <f>H256+H260+H258+H262</f>
        <v>0</v>
      </c>
      <c r="I255" s="82">
        <f t="shared" si="25"/>
        <v>0</v>
      </c>
      <c r="J255" s="82">
        <f>J256+J260+J258+J262</f>
        <v>0</v>
      </c>
      <c r="K255" s="82">
        <f>K256+K260+K258+K262</f>
        <v>0</v>
      </c>
      <c r="L255" s="82">
        <f t="shared" si="37"/>
        <v>0</v>
      </c>
      <c r="M255" s="89"/>
      <c r="N255" s="89"/>
      <c r="O255" s="89"/>
    </row>
    <row r="256" spans="2:15" ht="25.5" hidden="1">
      <c r="B256" s="132" t="s">
        <v>855</v>
      </c>
      <c r="C256" s="80" t="s">
        <v>649</v>
      </c>
      <c r="D256" s="81" t="s">
        <v>638</v>
      </c>
      <c r="E256" s="81" t="s">
        <v>716</v>
      </c>
      <c r="F256" s="80"/>
      <c r="G256" s="82">
        <f>G257</f>
        <v>0</v>
      </c>
      <c r="H256" s="82">
        <f>H257</f>
        <v>0</v>
      </c>
      <c r="I256" s="82">
        <f t="shared" si="25"/>
        <v>0</v>
      </c>
      <c r="J256" s="82">
        <f>J257</f>
        <v>0</v>
      </c>
      <c r="K256" s="82">
        <f>K257</f>
        <v>0</v>
      </c>
      <c r="L256" s="82">
        <f t="shared" si="37"/>
        <v>0</v>
      </c>
      <c r="M256" s="89"/>
      <c r="N256" s="89"/>
      <c r="O256" s="89"/>
    </row>
    <row r="257" spans="2:15" ht="25.5" hidden="1">
      <c r="B257" s="132" t="s">
        <v>769</v>
      </c>
      <c r="C257" s="80" t="s">
        <v>649</v>
      </c>
      <c r="D257" s="81" t="s">
        <v>638</v>
      </c>
      <c r="E257" s="81" t="s">
        <v>716</v>
      </c>
      <c r="F257" s="80">
        <v>600</v>
      </c>
      <c r="G257" s="82">
        <v>0</v>
      </c>
      <c r="H257" s="82">
        <v>0</v>
      </c>
      <c r="I257" s="82">
        <f t="shared" si="25"/>
        <v>0</v>
      </c>
      <c r="J257" s="82">
        <v>0</v>
      </c>
      <c r="K257" s="82">
        <v>0</v>
      </c>
      <c r="L257" s="82">
        <f t="shared" si="37"/>
        <v>0</v>
      </c>
      <c r="M257" s="89"/>
      <c r="N257" s="89"/>
      <c r="O257" s="89"/>
    </row>
    <row r="258" spans="2:15" ht="102" hidden="1">
      <c r="B258" s="132" t="s">
        <v>1139</v>
      </c>
      <c r="C258" s="80" t="s">
        <v>649</v>
      </c>
      <c r="D258" s="81" t="s">
        <v>638</v>
      </c>
      <c r="E258" s="81" t="s">
        <v>1140</v>
      </c>
      <c r="F258" s="80"/>
      <c r="G258" s="82">
        <f>G259</f>
        <v>0</v>
      </c>
      <c r="H258" s="82">
        <f>H259</f>
        <v>0</v>
      </c>
      <c r="I258" s="82">
        <f t="shared" si="25"/>
        <v>0</v>
      </c>
      <c r="J258" s="82">
        <f>J259</f>
        <v>0</v>
      </c>
      <c r="K258" s="82">
        <f>K259</f>
        <v>0</v>
      </c>
      <c r="L258" s="82">
        <f t="shared" si="37"/>
        <v>0</v>
      </c>
      <c r="M258" s="89"/>
      <c r="N258" s="89"/>
      <c r="O258" s="89"/>
    </row>
    <row r="259" spans="2:15" ht="25.5" hidden="1">
      <c r="B259" s="132" t="s">
        <v>769</v>
      </c>
      <c r="C259" s="80" t="s">
        <v>649</v>
      </c>
      <c r="D259" s="81" t="s">
        <v>638</v>
      </c>
      <c r="E259" s="81" t="s">
        <v>1140</v>
      </c>
      <c r="F259" s="80" t="s">
        <v>976</v>
      </c>
      <c r="G259" s="82">
        <v>0</v>
      </c>
      <c r="H259" s="82">
        <v>0</v>
      </c>
      <c r="I259" s="82">
        <f t="shared" si="25"/>
        <v>0</v>
      </c>
      <c r="J259" s="82">
        <v>0</v>
      </c>
      <c r="K259" s="82">
        <v>0</v>
      </c>
      <c r="L259" s="82">
        <f t="shared" si="37"/>
        <v>0</v>
      </c>
      <c r="M259" s="89"/>
      <c r="N259" s="89"/>
      <c r="O259" s="89"/>
    </row>
    <row r="260" spans="2:15" ht="102" hidden="1">
      <c r="B260" s="132" t="s">
        <v>857</v>
      </c>
      <c r="C260" s="80" t="s">
        <v>649</v>
      </c>
      <c r="D260" s="81" t="s">
        <v>638</v>
      </c>
      <c r="E260" s="81" t="s">
        <v>717</v>
      </c>
      <c r="F260" s="80"/>
      <c r="G260" s="82">
        <f>G261</f>
        <v>0</v>
      </c>
      <c r="H260" s="82">
        <f>H261</f>
        <v>0</v>
      </c>
      <c r="I260" s="82">
        <f t="shared" si="25"/>
        <v>0</v>
      </c>
      <c r="J260" s="82">
        <f>J261</f>
        <v>0</v>
      </c>
      <c r="K260" s="82">
        <f>K261</f>
        <v>0</v>
      </c>
      <c r="L260" s="82">
        <f t="shared" si="37"/>
        <v>0</v>
      </c>
      <c r="M260" s="89"/>
      <c r="N260" s="89"/>
      <c r="O260" s="89"/>
    </row>
    <row r="261" spans="2:15" ht="25.5" hidden="1">
      <c r="B261" s="132" t="s">
        <v>769</v>
      </c>
      <c r="C261" s="80" t="s">
        <v>649</v>
      </c>
      <c r="D261" s="81" t="s">
        <v>638</v>
      </c>
      <c r="E261" s="81" t="s">
        <v>717</v>
      </c>
      <c r="F261" s="80">
        <v>600</v>
      </c>
      <c r="G261" s="82">
        <v>0</v>
      </c>
      <c r="H261" s="82">
        <v>0</v>
      </c>
      <c r="I261" s="82">
        <f t="shared" si="25"/>
        <v>0</v>
      </c>
      <c r="J261" s="82">
        <v>0</v>
      </c>
      <c r="K261" s="82">
        <v>0</v>
      </c>
      <c r="L261" s="82">
        <f t="shared" si="37"/>
        <v>0</v>
      </c>
      <c r="M261" s="89"/>
      <c r="N261" s="89"/>
      <c r="O261" s="89"/>
    </row>
    <row r="262" spans="2:15" ht="25.5" hidden="1">
      <c r="B262" s="132" t="s">
        <v>1141</v>
      </c>
      <c r="C262" s="80" t="s">
        <v>649</v>
      </c>
      <c r="D262" s="81" t="s">
        <v>638</v>
      </c>
      <c r="E262" s="81" t="s">
        <v>1146</v>
      </c>
      <c r="F262" s="80"/>
      <c r="G262" s="82">
        <f>G263</f>
        <v>0</v>
      </c>
      <c r="H262" s="82">
        <f>H263</f>
        <v>0</v>
      </c>
      <c r="I262" s="82">
        <f t="shared" si="25"/>
        <v>0</v>
      </c>
      <c r="J262" s="82">
        <f>J263</f>
        <v>0</v>
      </c>
      <c r="K262" s="82">
        <f>K263</f>
        <v>0</v>
      </c>
      <c r="L262" s="82">
        <f t="shared" si="37"/>
        <v>0</v>
      </c>
      <c r="M262" s="89"/>
      <c r="N262" s="89"/>
      <c r="O262" s="89"/>
    </row>
    <row r="263" spans="2:15" ht="25.5" hidden="1">
      <c r="B263" s="132" t="s">
        <v>769</v>
      </c>
      <c r="C263" s="80" t="s">
        <v>649</v>
      </c>
      <c r="D263" s="81" t="s">
        <v>638</v>
      </c>
      <c r="E263" s="81" t="s">
        <v>1146</v>
      </c>
      <c r="F263" s="80" t="s">
        <v>976</v>
      </c>
      <c r="G263" s="82">
        <v>0</v>
      </c>
      <c r="H263" s="82">
        <v>0</v>
      </c>
      <c r="I263" s="82">
        <f t="shared" si="25"/>
        <v>0</v>
      </c>
      <c r="J263" s="82">
        <v>0</v>
      </c>
      <c r="K263" s="82">
        <v>0</v>
      </c>
      <c r="L263" s="82">
        <f t="shared" si="37"/>
        <v>0</v>
      </c>
      <c r="M263" s="89"/>
      <c r="N263" s="89"/>
      <c r="O263" s="89"/>
    </row>
    <row r="264" spans="2:15" ht="38.25" hidden="1">
      <c r="B264" s="132" t="s">
        <v>868</v>
      </c>
      <c r="C264" s="80" t="s">
        <v>649</v>
      </c>
      <c r="D264" s="81" t="s">
        <v>638</v>
      </c>
      <c r="E264" s="81" t="s">
        <v>738</v>
      </c>
      <c r="F264" s="80"/>
      <c r="G264" s="82">
        <f aca="true" t="shared" si="38" ref="G264:K265">G265</f>
        <v>0</v>
      </c>
      <c r="H264" s="82">
        <f t="shared" si="38"/>
        <v>0</v>
      </c>
      <c r="I264" s="82">
        <f t="shared" si="25"/>
        <v>0</v>
      </c>
      <c r="J264" s="82">
        <f t="shared" si="38"/>
        <v>0</v>
      </c>
      <c r="K264" s="82">
        <f t="shared" si="38"/>
        <v>0</v>
      </c>
      <c r="L264" s="82">
        <f t="shared" si="37"/>
        <v>0</v>
      </c>
      <c r="M264" s="89"/>
      <c r="N264" s="89"/>
      <c r="O264" s="89"/>
    </row>
    <row r="265" spans="2:15" ht="51" hidden="1">
      <c r="B265" s="132" t="s">
        <v>1151</v>
      </c>
      <c r="C265" s="69" t="s">
        <v>649</v>
      </c>
      <c r="D265" s="70" t="s">
        <v>638</v>
      </c>
      <c r="E265" s="81" t="s">
        <v>1152</v>
      </c>
      <c r="F265" s="69"/>
      <c r="G265" s="71">
        <f t="shared" si="38"/>
        <v>0</v>
      </c>
      <c r="H265" s="71">
        <f t="shared" si="38"/>
        <v>0</v>
      </c>
      <c r="I265" s="82">
        <f t="shared" si="25"/>
        <v>0</v>
      </c>
      <c r="J265" s="71">
        <f t="shared" si="38"/>
        <v>0</v>
      </c>
      <c r="K265" s="71">
        <f t="shared" si="38"/>
        <v>0</v>
      </c>
      <c r="L265" s="82">
        <f t="shared" si="37"/>
        <v>0</v>
      </c>
      <c r="M265" s="89"/>
      <c r="N265" s="89"/>
      <c r="O265" s="89"/>
    </row>
    <row r="266" spans="2:15" ht="25.5" hidden="1">
      <c r="B266" s="132" t="s">
        <v>774</v>
      </c>
      <c r="C266" s="69" t="s">
        <v>649</v>
      </c>
      <c r="D266" s="70" t="s">
        <v>638</v>
      </c>
      <c r="E266" s="81" t="s">
        <v>1152</v>
      </c>
      <c r="F266" s="69" t="s">
        <v>1012</v>
      </c>
      <c r="G266" s="71">
        <v>0</v>
      </c>
      <c r="H266" s="71">
        <v>0</v>
      </c>
      <c r="I266" s="82">
        <f t="shared" si="25"/>
        <v>0</v>
      </c>
      <c r="J266" s="71">
        <v>0</v>
      </c>
      <c r="K266" s="71">
        <v>0</v>
      </c>
      <c r="L266" s="82">
        <f t="shared" si="37"/>
        <v>0</v>
      </c>
      <c r="M266" s="89"/>
      <c r="N266" s="89"/>
      <c r="O266" s="89"/>
    </row>
    <row r="267" spans="2:15" ht="25.5">
      <c r="B267" s="132" t="s">
        <v>1256</v>
      </c>
      <c r="C267" s="80" t="s">
        <v>649</v>
      </c>
      <c r="D267" s="81" t="s">
        <v>638</v>
      </c>
      <c r="E267" s="81" t="s">
        <v>1174</v>
      </c>
      <c r="F267" s="80"/>
      <c r="G267" s="82">
        <f>G268</f>
        <v>124179900</v>
      </c>
      <c r="H267" s="82">
        <f>H268</f>
        <v>0</v>
      </c>
      <c r="I267" s="82">
        <f t="shared" si="25"/>
        <v>124179900</v>
      </c>
      <c r="J267" s="82">
        <f>J268</f>
        <v>104941700</v>
      </c>
      <c r="K267" s="82">
        <f>K268</f>
        <v>0</v>
      </c>
      <c r="L267" s="82">
        <f t="shared" si="37"/>
        <v>104941700</v>
      </c>
      <c r="M267" s="89"/>
      <c r="N267" s="89"/>
      <c r="O267" s="89"/>
    </row>
    <row r="268" spans="2:15" ht="12.75">
      <c r="B268" s="132" t="s">
        <v>1277</v>
      </c>
      <c r="C268" s="80" t="s">
        <v>649</v>
      </c>
      <c r="D268" s="81" t="s">
        <v>638</v>
      </c>
      <c r="E268" s="81" t="s">
        <v>1195</v>
      </c>
      <c r="F268" s="80"/>
      <c r="G268" s="82">
        <f>G269+G280+G282+G284+G286</f>
        <v>124179900</v>
      </c>
      <c r="H268" s="82">
        <f>H269+H280+H282+H284+H286</f>
        <v>0</v>
      </c>
      <c r="I268" s="82">
        <f t="shared" si="25"/>
        <v>124179900</v>
      </c>
      <c r="J268" s="82">
        <f>J269+J280+J282+J284+J286</f>
        <v>104941700</v>
      </c>
      <c r="K268" s="82">
        <f>K269+K280+K282+K284+K286</f>
        <v>0</v>
      </c>
      <c r="L268" s="82">
        <f t="shared" si="37"/>
        <v>104941700</v>
      </c>
      <c r="M268" s="89"/>
      <c r="N268" s="89"/>
      <c r="O268" s="89"/>
    </row>
    <row r="269" spans="2:15" ht="25.5">
      <c r="B269" s="132" t="s">
        <v>1278</v>
      </c>
      <c r="C269" s="80" t="s">
        <v>649</v>
      </c>
      <c r="D269" s="81" t="s">
        <v>638</v>
      </c>
      <c r="E269" s="81" t="s">
        <v>1196</v>
      </c>
      <c r="F269" s="80"/>
      <c r="G269" s="82">
        <f>G270+G272+G274+G276+G278</f>
        <v>124179900</v>
      </c>
      <c r="H269" s="82">
        <f>H270+H272+H274+H276+H278</f>
        <v>0</v>
      </c>
      <c r="I269" s="82">
        <f t="shared" si="25"/>
        <v>124179900</v>
      </c>
      <c r="J269" s="82">
        <f>J270+J272+J274+J276+J278</f>
        <v>104941700</v>
      </c>
      <c r="K269" s="82">
        <f>K270+K272+K274+K276+K278</f>
        <v>0</v>
      </c>
      <c r="L269" s="82">
        <f t="shared" si="37"/>
        <v>104941700</v>
      </c>
      <c r="M269" s="89"/>
      <c r="N269" s="89"/>
      <c r="O269" s="89"/>
    </row>
    <row r="270" spans="2:15" ht="12.75">
      <c r="B270" s="132" t="s">
        <v>1279</v>
      </c>
      <c r="C270" s="80" t="s">
        <v>649</v>
      </c>
      <c r="D270" s="81" t="s">
        <v>638</v>
      </c>
      <c r="E270" s="81" t="s">
        <v>1197</v>
      </c>
      <c r="F270" s="80"/>
      <c r="G270" s="82">
        <f>G271</f>
        <v>28641700</v>
      </c>
      <c r="H270" s="82">
        <f>H271</f>
        <v>0</v>
      </c>
      <c r="I270" s="82">
        <f aca="true" t="shared" si="39" ref="I270:I335">G270+H270</f>
        <v>28641700</v>
      </c>
      <c r="J270" s="82">
        <f>J271</f>
        <v>30741700</v>
      </c>
      <c r="K270" s="82">
        <f>K271</f>
        <v>0</v>
      </c>
      <c r="L270" s="82">
        <f t="shared" si="37"/>
        <v>30741700</v>
      </c>
      <c r="M270" s="89"/>
      <c r="N270" s="89"/>
      <c r="O270" s="89"/>
    </row>
    <row r="271" spans="2:15" ht="25.5">
      <c r="B271" s="132" t="s">
        <v>769</v>
      </c>
      <c r="C271" s="80" t="s">
        <v>649</v>
      </c>
      <c r="D271" s="81" t="s">
        <v>638</v>
      </c>
      <c r="E271" s="81" t="s">
        <v>1197</v>
      </c>
      <c r="F271" s="80" t="s">
        <v>976</v>
      </c>
      <c r="G271" s="82">
        <v>28641700</v>
      </c>
      <c r="H271" s="82">
        <v>0</v>
      </c>
      <c r="I271" s="82">
        <f t="shared" si="39"/>
        <v>28641700</v>
      </c>
      <c r="J271" s="82">
        <v>30741700</v>
      </c>
      <c r="K271" s="82">
        <v>0</v>
      </c>
      <c r="L271" s="82">
        <f t="shared" si="37"/>
        <v>30741700</v>
      </c>
      <c r="M271" s="89"/>
      <c r="N271" s="89"/>
      <c r="O271" s="89"/>
    </row>
    <row r="272" spans="2:15" ht="76.5">
      <c r="B272" s="132" t="s">
        <v>1280</v>
      </c>
      <c r="C272" s="80" t="s">
        <v>649</v>
      </c>
      <c r="D272" s="81" t="s">
        <v>638</v>
      </c>
      <c r="E272" s="81" t="s">
        <v>1198</v>
      </c>
      <c r="F272" s="80"/>
      <c r="G272" s="82">
        <f>G273</f>
        <v>74100000</v>
      </c>
      <c r="H272" s="82">
        <f>H273</f>
        <v>0</v>
      </c>
      <c r="I272" s="82">
        <f t="shared" si="39"/>
        <v>74100000</v>
      </c>
      <c r="J272" s="82">
        <f>J273</f>
        <v>74100000</v>
      </c>
      <c r="K272" s="82">
        <f>K273</f>
        <v>0</v>
      </c>
      <c r="L272" s="82">
        <f t="shared" si="37"/>
        <v>74100000</v>
      </c>
      <c r="M272" s="89"/>
      <c r="N272" s="89"/>
      <c r="O272" s="89"/>
    </row>
    <row r="273" spans="2:15" ht="25.5">
      <c r="B273" s="131" t="s">
        <v>769</v>
      </c>
      <c r="C273" s="80" t="s">
        <v>649</v>
      </c>
      <c r="D273" s="81" t="s">
        <v>638</v>
      </c>
      <c r="E273" s="81" t="s">
        <v>1198</v>
      </c>
      <c r="F273" s="80" t="s">
        <v>976</v>
      </c>
      <c r="G273" s="82">
        <v>74100000</v>
      </c>
      <c r="H273" s="82">
        <v>0</v>
      </c>
      <c r="I273" s="82">
        <f t="shared" si="39"/>
        <v>74100000</v>
      </c>
      <c r="J273" s="82">
        <v>74100000</v>
      </c>
      <c r="K273" s="82">
        <v>0</v>
      </c>
      <c r="L273" s="82">
        <f t="shared" si="37"/>
        <v>74100000</v>
      </c>
      <c r="M273" s="89"/>
      <c r="N273" s="89"/>
      <c r="O273" s="89"/>
    </row>
    <row r="274" spans="2:15" ht="102" hidden="1">
      <c r="B274" s="132" t="s">
        <v>1139</v>
      </c>
      <c r="C274" s="80" t="s">
        <v>649</v>
      </c>
      <c r="D274" s="81" t="s">
        <v>638</v>
      </c>
      <c r="E274" s="81" t="s">
        <v>1199</v>
      </c>
      <c r="F274" s="80"/>
      <c r="G274" s="82">
        <f>G275</f>
        <v>0</v>
      </c>
      <c r="H274" s="82">
        <f>H275</f>
        <v>0</v>
      </c>
      <c r="I274" s="82">
        <f t="shared" si="39"/>
        <v>0</v>
      </c>
      <c r="J274" s="82">
        <f>J275</f>
        <v>0</v>
      </c>
      <c r="K274" s="82">
        <f>K275</f>
        <v>0</v>
      </c>
      <c r="L274" s="82">
        <f t="shared" si="37"/>
        <v>0</v>
      </c>
      <c r="M274" s="89"/>
      <c r="N274" s="89"/>
      <c r="O274" s="89"/>
    </row>
    <row r="275" spans="2:15" ht="25.5" hidden="1">
      <c r="B275" s="132" t="s">
        <v>769</v>
      </c>
      <c r="C275" s="80" t="s">
        <v>649</v>
      </c>
      <c r="D275" s="81" t="s">
        <v>638</v>
      </c>
      <c r="E275" s="81" t="s">
        <v>1199</v>
      </c>
      <c r="F275" s="80" t="s">
        <v>976</v>
      </c>
      <c r="G275" s="82">
        <v>0</v>
      </c>
      <c r="H275" s="82">
        <v>0</v>
      </c>
      <c r="I275" s="82">
        <f t="shared" si="39"/>
        <v>0</v>
      </c>
      <c r="J275" s="82">
        <v>0</v>
      </c>
      <c r="K275" s="82">
        <v>0</v>
      </c>
      <c r="L275" s="82">
        <f t="shared" si="37"/>
        <v>0</v>
      </c>
      <c r="M275" s="98"/>
      <c r="N275" s="98"/>
      <c r="O275" s="98"/>
    </row>
    <row r="276" spans="2:15" ht="25.5">
      <c r="B276" s="132" t="s">
        <v>1141</v>
      </c>
      <c r="C276" s="80" t="s">
        <v>649</v>
      </c>
      <c r="D276" s="81" t="s">
        <v>638</v>
      </c>
      <c r="E276" s="81" t="s">
        <v>1200</v>
      </c>
      <c r="F276" s="80"/>
      <c r="G276" s="82">
        <f>G277</f>
        <v>100000</v>
      </c>
      <c r="H276" s="82">
        <f>H277</f>
        <v>0</v>
      </c>
      <c r="I276" s="82">
        <f t="shared" si="39"/>
        <v>100000</v>
      </c>
      <c r="J276" s="82">
        <f>J277</f>
        <v>100000</v>
      </c>
      <c r="K276" s="82">
        <f>K277</f>
        <v>0</v>
      </c>
      <c r="L276" s="82">
        <f t="shared" si="37"/>
        <v>100000</v>
      </c>
      <c r="M276" s="89"/>
      <c r="N276" s="89"/>
      <c r="O276" s="89"/>
    </row>
    <row r="277" spans="2:15" ht="25.5">
      <c r="B277" s="132" t="s">
        <v>769</v>
      </c>
      <c r="C277" s="80" t="s">
        <v>649</v>
      </c>
      <c r="D277" s="81" t="s">
        <v>638</v>
      </c>
      <c r="E277" s="81" t="s">
        <v>1200</v>
      </c>
      <c r="F277" s="80" t="s">
        <v>976</v>
      </c>
      <c r="G277" s="82">
        <v>100000</v>
      </c>
      <c r="H277" s="82">
        <v>0</v>
      </c>
      <c r="I277" s="82">
        <f t="shared" si="39"/>
        <v>100000</v>
      </c>
      <c r="J277" s="82">
        <v>100000</v>
      </c>
      <c r="K277" s="82">
        <v>0</v>
      </c>
      <c r="L277" s="82">
        <f t="shared" si="37"/>
        <v>100000</v>
      </c>
      <c r="M277" s="89"/>
      <c r="N277" s="89"/>
      <c r="O277" s="89"/>
    </row>
    <row r="278" spans="2:15" ht="25.5">
      <c r="B278" s="132" t="s">
        <v>1393</v>
      </c>
      <c r="C278" s="80" t="s">
        <v>649</v>
      </c>
      <c r="D278" s="81" t="s">
        <v>638</v>
      </c>
      <c r="E278" s="81" t="s">
        <v>1334</v>
      </c>
      <c r="F278" s="80"/>
      <c r="G278" s="82">
        <f>G279</f>
        <v>21338200</v>
      </c>
      <c r="H278" s="82">
        <f>H279</f>
        <v>0</v>
      </c>
      <c r="I278" s="82">
        <f t="shared" si="39"/>
        <v>21338200</v>
      </c>
      <c r="J278" s="82">
        <f>J279</f>
        <v>0</v>
      </c>
      <c r="K278" s="82">
        <f>K279</f>
        <v>0</v>
      </c>
      <c r="L278" s="82">
        <f t="shared" si="37"/>
        <v>0</v>
      </c>
      <c r="M278" s="89"/>
      <c r="N278" s="89"/>
      <c r="O278" s="89"/>
    </row>
    <row r="279" spans="2:15" ht="25.5">
      <c r="B279" s="132" t="s">
        <v>769</v>
      </c>
      <c r="C279" s="80" t="s">
        <v>649</v>
      </c>
      <c r="D279" s="81" t="s">
        <v>638</v>
      </c>
      <c r="E279" s="81" t="s">
        <v>1334</v>
      </c>
      <c r="F279" s="80" t="s">
        <v>976</v>
      </c>
      <c r="G279" s="82">
        <v>21338200</v>
      </c>
      <c r="H279" s="82">
        <v>0</v>
      </c>
      <c r="I279" s="82">
        <f t="shared" si="39"/>
        <v>21338200</v>
      </c>
      <c r="J279" s="82">
        <v>0</v>
      </c>
      <c r="K279" s="82">
        <v>0</v>
      </c>
      <c r="L279" s="82">
        <f t="shared" si="37"/>
        <v>0</v>
      </c>
      <c r="M279" s="89"/>
      <c r="N279" s="89"/>
      <c r="O279" s="89"/>
    </row>
    <row r="280" spans="2:15" ht="25.5" hidden="1">
      <c r="B280" s="132" t="s">
        <v>1491</v>
      </c>
      <c r="C280" s="80" t="s">
        <v>649</v>
      </c>
      <c r="D280" s="81" t="s">
        <v>638</v>
      </c>
      <c r="E280" s="81" t="s">
        <v>1531</v>
      </c>
      <c r="F280" s="80"/>
      <c r="G280" s="82">
        <f>G281</f>
        <v>0</v>
      </c>
      <c r="H280" s="82">
        <f>H281</f>
        <v>0</v>
      </c>
      <c r="I280" s="82">
        <f t="shared" si="39"/>
        <v>0</v>
      </c>
      <c r="J280" s="82">
        <f>J281</f>
        <v>0</v>
      </c>
      <c r="K280" s="82">
        <f>K281</f>
        <v>0</v>
      </c>
      <c r="L280" s="82">
        <f t="shared" si="37"/>
        <v>0</v>
      </c>
      <c r="M280" s="89"/>
      <c r="N280" s="89"/>
      <c r="O280" s="89"/>
    </row>
    <row r="281" spans="2:15" ht="25.5" hidden="1">
      <c r="B281" s="132" t="s">
        <v>774</v>
      </c>
      <c r="C281" s="80" t="s">
        <v>649</v>
      </c>
      <c r="D281" s="81" t="s">
        <v>638</v>
      </c>
      <c r="E281" s="81" t="s">
        <v>1531</v>
      </c>
      <c r="F281" s="80" t="s">
        <v>1012</v>
      </c>
      <c r="G281" s="82">
        <v>0</v>
      </c>
      <c r="H281" s="82">
        <v>0</v>
      </c>
      <c r="I281" s="82">
        <f t="shared" si="39"/>
        <v>0</v>
      </c>
      <c r="J281" s="82">
        <v>0</v>
      </c>
      <c r="K281" s="82">
        <v>0</v>
      </c>
      <c r="L281" s="82">
        <f t="shared" si="37"/>
        <v>0</v>
      </c>
      <c r="M281" s="89"/>
      <c r="N281" s="89"/>
      <c r="O281" s="89"/>
    </row>
    <row r="282" spans="2:15" ht="76.5" hidden="1">
      <c r="B282" s="132" t="s">
        <v>1396</v>
      </c>
      <c r="C282" s="80" t="s">
        <v>649</v>
      </c>
      <c r="D282" s="81" t="s">
        <v>638</v>
      </c>
      <c r="E282" s="81" t="s">
        <v>1336</v>
      </c>
      <c r="F282" s="80"/>
      <c r="G282" s="82">
        <f>G283</f>
        <v>0</v>
      </c>
      <c r="H282" s="82">
        <f>H283</f>
        <v>0</v>
      </c>
      <c r="I282" s="82">
        <f t="shared" si="39"/>
        <v>0</v>
      </c>
      <c r="J282" s="82">
        <f>J283</f>
        <v>0</v>
      </c>
      <c r="K282" s="82">
        <f>K283</f>
        <v>0</v>
      </c>
      <c r="L282" s="82">
        <f t="shared" si="37"/>
        <v>0</v>
      </c>
      <c r="M282" s="89"/>
      <c r="N282" s="89"/>
      <c r="O282" s="89"/>
    </row>
    <row r="283" spans="2:15" ht="25.5" hidden="1">
      <c r="B283" s="132" t="s">
        <v>774</v>
      </c>
      <c r="C283" s="80" t="s">
        <v>649</v>
      </c>
      <c r="D283" s="81" t="s">
        <v>638</v>
      </c>
      <c r="E283" s="81" t="s">
        <v>1336</v>
      </c>
      <c r="F283" s="80" t="s">
        <v>1012</v>
      </c>
      <c r="G283" s="82"/>
      <c r="H283" s="82"/>
      <c r="I283" s="82">
        <f t="shared" si="39"/>
        <v>0</v>
      </c>
      <c r="J283" s="82">
        <v>0</v>
      </c>
      <c r="K283" s="82">
        <v>0</v>
      </c>
      <c r="L283" s="82">
        <f t="shared" si="37"/>
        <v>0</v>
      </c>
      <c r="M283" s="89"/>
      <c r="N283" s="89"/>
      <c r="O283" s="89"/>
    </row>
    <row r="284" spans="2:15" ht="25.5" hidden="1">
      <c r="B284" s="132" t="s">
        <v>1374</v>
      </c>
      <c r="C284" s="80" t="s">
        <v>649</v>
      </c>
      <c r="D284" s="81" t="s">
        <v>638</v>
      </c>
      <c r="E284" s="81" t="s">
        <v>1337</v>
      </c>
      <c r="F284" s="80"/>
      <c r="G284" s="82">
        <f>G285</f>
        <v>0</v>
      </c>
      <c r="H284" s="82">
        <f>H285</f>
        <v>0</v>
      </c>
      <c r="I284" s="82">
        <f t="shared" si="39"/>
        <v>0</v>
      </c>
      <c r="J284" s="82">
        <f>J285</f>
        <v>0</v>
      </c>
      <c r="K284" s="82">
        <f>K285</f>
        <v>0</v>
      </c>
      <c r="L284" s="82">
        <f t="shared" si="37"/>
        <v>0</v>
      </c>
      <c r="M284" s="89"/>
      <c r="N284" s="89"/>
      <c r="O284" s="89"/>
    </row>
    <row r="285" spans="2:15" ht="25.5" hidden="1">
      <c r="B285" s="132" t="s">
        <v>769</v>
      </c>
      <c r="C285" s="80" t="s">
        <v>649</v>
      </c>
      <c r="D285" s="81" t="s">
        <v>638</v>
      </c>
      <c r="E285" s="81" t="s">
        <v>1337</v>
      </c>
      <c r="F285" s="80" t="s">
        <v>976</v>
      </c>
      <c r="G285" s="82"/>
      <c r="H285" s="82"/>
      <c r="I285" s="82">
        <f t="shared" si="39"/>
        <v>0</v>
      </c>
      <c r="J285" s="82">
        <v>0</v>
      </c>
      <c r="K285" s="82">
        <v>0</v>
      </c>
      <c r="L285" s="82">
        <f t="shared" si="37"/>
        <v>0</v>
      </c>
      <c r="M285" s="89"/>
      <c r="N285" s="89"/>
      <c r="O285" s="89"/>
    </row>
    <row r="286" spans="2:15" ht="38.25" hidden="1">
      <c r="B286" s="132" t="s">
        <v>1373</v>
      </c>
      <c r="C286" s="80" t="s">
        <v>649</v>
      </c>
      <c r="D286" s="81" t="s">
        <v>638</v>
      </c>
      <c r="E286" s="81" t="s">
        <v>1338</v>
      </c>
      <c r="F286" s="80"/>
      <c r="G286" s="82">
        <f>G287</f>
        <v>0</v>
      </c>
      <c r="H286" s="82">
        <f>H287</f>
        <v>0</v>
      </c>
      <c r="I286" s="82">
        <f t="shared" si="39"/>
        <v>0</v>
      </c>
      <c r="J286" s="82">
        <f>J287</f>
        <v>0</v>
      </c>
      <c r="K286" s="82">
        <f>K287</f>
        <v>0</v>
      </c>
      <c r="L286" s="82">
        <f t="shared" si="37"/>
        <v>0</v>
      </c>
      <c r="M286" s="89"/>
      <c r="N286" s="89"/>
      <c r="O286" s="89"/>
    </row>
    <row r="287" spans="2:15" ht="25.5" hidden="1">
      <c r="B287" s="132" t="s">
        <v>774</v>
      </c>
      <c r="C287" s="80" t="s">
        <v>649</v>
      </c>
      <c r="D287" s="81" t="s">
        <v>638</v>
      </c>
      <c r="E287" s="81" t="s">
        <v>1338</v>
      </c>
      <c r="F287" s="80" t="s">
        <v>1012</v>
      </c>
      <c r="G287" s="82"/>
      <c r="H287" s="82"/>
      <c r="I287" s="82">
        <f t="shared" si="39"/>
        <v>0</v>
      </c>
      <c r="J287" s="82">
        <v>0</v>
      </c>
      <c r="K287" s="82">
        <v>0</v>
      </c>
      <c r="L287" s="82">
        <f t="shared" si="37"/>
        <v>0</v>
      </c>
      <c r="M287" s="89"/>
      <c r="N287" s="89"/>
      <c r="O287" s="89"/>
    </row>
    <row r="288" spans="2:15" ht="12.75">
      <c r="B288" s="132" t="s">
        <v>478</v>
      </c>
      <c r="C288" s="80" t="s">
        <v>649</v>
      </c>
      <c r="D288" s="81" t="s">
        <v>639</v>
      </c>
      <c r="E288" s="81"/>
      <c r="F288" s="80"/>
      <c r="G288" s="82">
        <f>G289+G300</f>
        <v>313213889</v>
      </c>
      <c r="H288" s="82">
        <f>H289+H300</f>
        <v>-1.920000002370216</v>
      </c>
      <c r="I288" s="82">
        <f t="shared" si="39"/>
        <v>313213887.08</v>
      </c>
      <c r="J288" s="82">
        <f>J289+J300</f>
        <v>152789539</v>
      </c>
      <c r="K288" s="82">
        <f>K289+K300</f>
        <v>6.649999999994179</v>
      </c>
      <c r="L288" s="82">
        <f t="shared" si="37"/>
        <v>152789545.65</v>
      </c>
      <c r="M288" s="89"/>
      <c r="N288" s="89"/>
      <c r="O288" s="89"/>
    </row>
    <row r="289" spans="2:15" ht="12.75" hidden="1">
      <c r="B289" s="132" t="s">
        <v>1078</v>
      </c>
      <c r="C289" s="80" t="s">
        <v>649</v>
      </c>
      <c r="D289" s="81" t="s">
        <v>639</v>
      </c>
      <c r="E289" s="81" t="s">
        <v>761</v>
      </c>
      <c r="F289" s="80"/>
      <c r="G289" s="82">
        <f>G290+G294+G296+G298+G292</f>
        <v>0</v>
      </c>
      <c r="H289" s="82">
        <f>H290+H294+H296+H298+H292</f>
        <v>0</v>
      </c>
      <c r="I289" s="82">
        <f t="shared" si="39"/>
        <v>0</v>
      </c>
      <c r="J289" s="82">
        <f>J290+J294+J296+J298+J292</f>
        <v>0</v>
      </c>
      <c r="K289" s="82">
        <f>K290+K294+K296+K298+K292</f>
        <v>0</v>
      </c>
      <c r="L289" s="82">
        <f t="shared" si="37"/>
        <v>0</v>
      </c>
      <c r="M289" s="89"/>
      <c r="N289" s="89"/>
      <c r="O289" s="89"/>
    </row>
    <row r="290" spans="2:15" ht="25.5" hidden="1">
      <c r="B290" s="132" t="s">
        <v>867</v>
      </c>
      <c r="C290" s="80" t="s">
        <v>649</v>
      </c>
      <c r="D290" s="81" t="s">
        <v>639</v>
      </c>
      <c r="E290" s="81" t="s">
        <v>804</v>
      </c>
      <c r="F290" s="80"/>
      <c r="G290" s="82">
        <f>G291</f>
        <v>0</v>
      </c>
      <c r="H290" s="82">
        <f>H291</f>
        <v>0</v>
      </c>
      <c r="I290" s="82">
        <f t="shared" si="39"/>
        <v>0</v>
      </c>
      <c r="J290" s="82">
        <f>J291</f>
        <v>0</v>
      </c>
      <c r="K290" s="82">
        <f>K291</f>
        <v>0</v>
      </c>
      <c r="L290" s="82">
        <f t="shared" si="37"/>
        <v>0</v>
      </c>
      <c r="M290" s="89"/>
      <c r="N290" s="89"/>
      <c r="O290" s="89"/>
    </row>
    <row r="291" spans="2:15" ht="25.5" hidden="1">
      <c r="B291" s="132" t="s">
        <v>769</v>
      </c>
      <c r="C291" s="80" t="s">
        <v>649</v>
      </c>
      <c r="D291" s="81" t="s">
        <v>639</v>
      </c>
      <c r="E291" s="81" t="s">
        <v>804</v>
      </c>
      <c r="F291" s="80">
        <v>600</v>
      </c>
      <c r="G291" s="82">
        <v>0</v>
      </c>
      <c r="H291" s="82">
        <v>0</v>
      </c>
      <c r="I291" s="82">
        <f t="shared" si="39"/>
        <v>0</v>
      </c>
      <c r="J291" s="82">
        <v>0</v>
      </c>
      <c r="K291" s="82">
        <v>0</v>
      </c>
      <c r="L291" s="82">
        <f t="shared" si="37"/>
        <v>0</v>
      </c>
      <c r="M291" s="89"/>
      <c r="N291" s="89"/>
      <c r="O291" s="89"/>
    </row>
    <row r="292" spans="2:15" ht="25.5" hidden="1">
      <c r="B292" s="132" t="s">
        <v>1148</v>
      </c>
      <c r="C292" s="80" t="s">
        <v>649</v>
      </c>
      <c r="D292" s="81" t="s">
        <v>639</v>
      </c>
      <c r="E292" s="81" t="s">
        <v>1147</v>
      </c>
      <c r="F292" s="80"/>
      <c r="G292" s="82">
        <f>G293</f>
        <v>0</v>
      </c>
      <c r="H292" s="82">
        <f>H293</f>
        <v>0</v>
      </c>
      <c r="I292" s="82">
        <f t="shared" si="39"/>
        <v>0</v>
      </c>
      <c r="J292" s="82">
        <f>J293</f>
        <v>0</v>
      </c>
      <c r="K292" s="82">
        <f>K293</f>
        <v>0</v>
      </c>
      <c r="L292" s="82">
        <f t="shared" si="37"/>
        <v>0</v>
      </c>
      <c r="M292" s="89"/>
      <c r="N292" s="89"/>
      <c r="O292" s="89"/>
    </row>
    <row r="293" spans="2:15" ht="25.5" hidden="1">
      <c r="B293" s="132" t="s">
        <v>769</v>
      </c>
      <c r="C293" s="80" t="s">
        <v>649</v>
      </c>
      <c r="D293" s="81" t="s">
        <v>639</v>
      </c>
      <c r="E293" s="81" t="s">
        <v>1147</v>
      </c>
      <c r="F293" s="80" t="s">
        <v>976</v>
      </c>
      <c r="G293" s="82">
        <v>0</v>
      </c>
      <c r="H293" s="82">
        <v>0</v>
      </c>
      <c r="I293" s="82">
        <f t="shared" si="39"/>
        <v>0</v>
      </c>
      <c r="J293" s="82">
        <v>0</v>
      </c>
      <c r="K293" s="82">
        <v>0</v>
      </c>
      <c r="L293" s="82">
        <f t="shared" si="37"/>
        <v>0</v>
      </c>
      <c r="M293" s="89"/>
      <c r="N293" s="89"/>
      <c r="O293" s="89"/>
    </row>
    <row r="294" spans="2:15" ht="102" hidden="1">
      <c r="B294" s="132" t="s">
        <v>857</v>
      </c>
      <c r="C294" s="80" t="s">
        <v>649</v>
      </c>
      <c r="D294" s="81" t="s">
        <v>639</v>
      </c>
      <c r="E294" s="81" t="s">
        <v>805</v>
      </c>
      <c r="F294" s="80"/>
      <c r="G294" s="82">
        <f>G295</f>
        <v>0</v>
      </c>
      <c r="H294" s="82">
        <f>H295</f>
        <v>0</v>
      </c>
      <c r="I294" s="82">
        <f t="shared" si="39"/>
        <v>0</v>
      </c>
      <c r="J294" s="82">
        <f>J295</f>
        <v>0</v>
      </c>
      <c r="K294" s="82">
        <f>K295</f>
        <v>0</v>
      </c>
      <c r="L294" s="82">
        <f t="shared" si="37"/>
        <v>0</v>
      </c>
      <c r="M294" s="89"/>
      <c r="N294" s="89"/>
      <c r="O294" s="89"/>
    </row>
    <row r="295" spans="2:15" ht="25.5" hidden="1">
      <c r="B295" s="132" t="s">
        <v>769</v>
      </c>
      <c r="C295" s="80" t="s">
        <v>649</v>
      </c>
      <c r="D295" s="81" t="s">
        <v>639</v>
      </c>
      <c r="E295" s="81" t="s">
        <v>805</v>
      </c>
      <c r="F295" s="80">
        <v>600</v>
      </c>
      <c r="G295" s="82">
        <v>0</v>
      </c>
      <c r="H295" s="82">
        <v>0</v>
      </c>
      <c r="I295" s="82">
        <f t="shared" si="39"/>
        <v>0</v>
      </c>
      <c r="J295" s="82">
        <v>0</v>
      </c>
      <c r="K295" s="82">
        <v>0</v>
      </c>
      <c r="L295" s="82">
        <f t="shared" si="37"/>
        <v>0</v>
      </c>
      <c r="M295" s="89"/>
      <c r="N295" s="89"/>
      <c r="O295" s="89"/>
    </row>
    <row r="296" spans="2:15" ht="38.25" hidden="1">
      <c r="B296" s="132" t="s">
        <v>862</v>
      </c>
      <c r="C296" s="80" t="s">
        <v>649</v>
      </c>
      <c r="D296" s="81" t="s">
        <v>639</v>
      </c>
      <c r="E296" s="81" t="s">
        <v>807</v>
      </c>
      <c r="F296" s="80"/>
      <c r="G296" s="82">
        <f>G297</f>
        <v>0</v>
      </c>
      <c r="H296" s="82">
        <f>H297</f>
        <v>0</v>
      </c>
      <c r="I296" s="82">
        <f t="shared" si="39"/>
        <v>0</v>
      </c>
      <c r="J296" s="82">
        <f>J297</f>
        <v>0</v>
      </c>
      <c r="K296" s="82">
        <f>K297</f>
        <v>0</v>
      </c>
      <c r="L296" s="82">
        <f t="shared" si="37"/>
        <v>0</v>
      </c>
      <c r="M296" s="89"/>
      <c r="N296" s="89"/>
      <c r="O296" s="89"/>
    </row>
    <row r="297" spans="2:15" ht="25.5" hidden="1">
      <c r="B297" s="132" t="s">
        <v>769</v>
      </c>
      <c r="C297" s="80" t="s">
        <v>649</v>
      </c>
      <c r="D297" s="81" t="s">
        <v>639</v>
      </c>
      <c r="E297" s="81" t="s">
        <v>807</v>
      </c>
      <c r="F297" s="80">
        <v>600</v>
      </c>
      <c r="G297" s="82">
        <v>0</v>
      </c>
      <c r="H297" s="82">
        <v>0</v>
      </c>
      <c r="I297" s="82">
        <f t="shared" si="39"/>
        <v>0</v>
      </c>
      <c r="J297" s="82">
        <v>0</v>
      </c>
      <c r="K297" s="82">
        <v>0</v>
      </c>
      <c r="L297" s="82">
        <f t="shared" si="37"/>
        <v>0</v>
      </c>
      <c r="M297" s="89"/>
      <c r="N297" s="89"/>
      <c r="O297" s="89"/>
    </row>
    <row r="298" spans="2:15" ht="25.5" hidden="1">
      <c r="B298" s="132" t="s">
        <v>1142</v>
      </c>
      <c r="C298" s="80" t="s">
        <v>649</v>
      </c>
      <c r="D298" s="81" t="s">
        <v>639</v>
      </c>
      <c r="E298" s="81" t="s">
        <v>722</v>
      </c>
      <c r="F298" s="80"/>
      <c r="G298" s="82">
        <f>G299</f>
        <v>0</v>
      </c>
      <c r="H298" s="82">
        <f>H299</f>
        <v>0</v>
      </c>
      <c r="I298" s="82">
        <f t="shared" si="39"/>
        <v>0</v>
      </c>
      <c r="J298" s="82">
        <f>J299</f>
        <v>0</v>
      </c>
      <c r="K298" s="82">
        <f>K299</f>
        <v>0</v>
      </c>
      <c r="L298" s="82">
        <f t="shared" si="37"/>
        <v>0</v>
      </c>
      <c r="M298" s="89"/>
      <c r="N298" s="89"/>
      <c r="O298" s="89"/>
    </row>
    <row r="299" spans="2:15" ht="25.5" hidden="1">
      <c r="B299" s="132" t="s">
        <v>769</v>
      </c>
      <c r="C299" s="80" t="s">
        <v>649</v>
      </c>
      <c r="D299" s="81" t="s">
        <v>639</v>
      </c>
      <c r="E299" s="81" t="s">
        <v>722</v>
      </c>
      <c r="F299" s="80">
        <v>600</v>
      </c>
      <c r="G299" s="82">
        <v>0</v>
      </c>
      <c r="H299" s="82">
        <v>0</v>
      </c>
      <c r="I299" s="82">
        <f t="shared" si="39"/>
        <v>0</v>
      </c>
      <c r="J299" s="82">
        <v>0</v>
      </c>
      <c r="K299" s="82">
        <v>0</v>
      </c>
      <c r="L299" s="82">
        <f t="shared" si="37"/>
        <v>0</v>
      </c>
      <c r="M299" s="89"/>
      <c r="N299" s="89"/>
      <c r="O299" s="89"/>
    </row>
    <row r="300" spans="2:15" ht="25.5">
      <c r="B300" s="132" t="s">
        <v>1256</v>
      </c>
      <c r="C300" s="80" t="s">
        <v>649</v>
      </c>
      <c r="D300" s="81" t="s">
        <v>639</v>
      </c>
      <c r="E300" s="81" t="s">
        <v>1174</v>
      </c>
      <c r="F300" s="80"/>
      <c r="G300" s="82">
        <f>G301</f>
        <v>313213889</v>
      </c>
      <c r="H300" s="82">
        <f>H301</f>
        <v>-1.920000002370216</v>
      </c>
      <c r="I300" s="82">
        <f t="shared" si="39"/>
        <v>313213887.08</v>
      </c>
      <c r="J300" s="82">
        <f>J301</f>
        <v>152789539</v>
      </c>
      <c r="K300" s="82">
        <f>K301</f>
        <v>6.649999999994179</v>
      </c>
      <c r="L300" s="82">
        <f t="shared" si="37"/>
        <v>152789545.65</v>
      </c>
      <c r="M300" s="89"/>
      <c r="N300" s="89"/>
      <c r="O300" s="89"/>
    </row>
    <row r="301" spans="2:15" ht="12.75">
      <c r="B301" s="132" t="s">
        <v>1257</v>
      </c>
      <c r="C301" s="80" t="s">
        <v>649</v>
      </c>
      <c r="D301" s="81" t="s">
        <v>639</v>
      </c>
      <c r="E301" s="81" t="s">
        <v>1169</v>
      </c>
      <c r="F301" s="80"/>
      <c r="G301" s="82">
        <f>G302+G315</f>
        <v>313213889</v>
      </c>
      <c r="H301" s="82">
        <f>H302+H315</f>
        <v>-1.920000002370216</v>
      </c>
      <c r="I301" s="82">
        <f t="shared" si="39"/>
        <v>313213887.08</v>
      </c>
      <c r="J301" s="82">
        <f>J302+J315</f>
        <v>152789539</v>
      </c>
      <c r="K301" s="82">
        <f>K302+K315</f>
        <v>6.649999999994179</v>
      </c>
      <c r="L301" s="82">
        <f t="shared" si="37"/>
        <v>152789545.65</v>
      </c>
      <c r="M301" s="89"/>
      <c r="N301" s="89"/>
      <c r="O301" s="89"/>
    </row>
    <row r="302" spans="2:15" ht="25.5">
      <c r="B302" s="132" t="s">
        <v>1281</v>
      </c>
      <c r="C302" s="80" t="s">
        <v>649</v>
      </c>
      <c r="D302" s="81" t="s">
        <v>639</v>
      </c>
      <c r="E302" s="81" t="s">
        <v>1201</v>
      </c>
      <c r="F302" s="80"/>
      <c r="G302" s="82">
        <f>G303+G305+G307+G309+G311+G313</f>
        <v>255728289</v>
      </c>
      <c r="H302" s="82">
        <f>H303+H305+H307+H309+H311+H313</f>
        <v>-580662.61</v>
      </c>
      <c r="I302" s="82">
        <f t="shared" si="39"/>
        <v>255147626.39</v>
      </c>
      <c r="J302" s="82">
        <f>J303+J305+J307+J309+J311+J313</f>
        <v>149214739</v>
      </c>
      <c r="K302" s="82">
        <f>K303+K305+K307+K309+K311+K313</f>
        <v>-36109.16</v>
      </c>
      <c r="L302" s="82">
        <f t="shared" si="37"/>
        <v>149178629.84</v>
      </c>
      <c r="M302" s="89"/>
      <c r="N302" s="89"/>
      <c r="O302" s="89"/>
    </row>
    <row r="303" spans="2:15" ht="25.5">
      <c r="B303" s="132" t="s">
        <v>1282</v>
      </c>
      <c r="C303" s="80" t="s">
        <v>649</v>
      </c>
      <c r="D303" s="81" t="s">
        <v>639</v>
      </c>
      <c r="E303" s="81" t="s">
        <v>1202</v>
      </c>
      <c r="F303" s="80"/>
      <c r="G303" s="82">
        <f>G304</f>
        <v>59845955</v>
      </c>
      <c r="H303" s="82">
        <f>H304</f>
        <v>-591089.28</v>
      </c>
      <c r="I303" s="82">
        <f t="shared" si="39"/>
        <v>59254865.72</v>
      </c>
      <c r="J303" s="82">
        <f>J304</f>
        <v>50300205</v>
      </c>
      <c r="K303" s="82">
        <f>K304</f>
        <v>-46535.83</v>
      </c>
      <c r="L303" s="82">
        <f t="shared" si="37"/>
        <v>50253669.17</v>
      </c>
      <c r="M303" s="89"/>
      <c r="N303" s="89"/>
      <c r="O303" s="89"/>
    </row>
    <row r="304" spans="2:15" ht="25.5">
      <c r="B304" s="132" t="s">
        <v>769</v>
      </c>
      <c r="C304" s="80" t="s">
        <v>649</v>
      </c>
      <c r="D304" s="81" t="s">
        <v>639</v>
      </c>
      <c r="E304" s="81" t="s">
        <v>1202</v>
      </c>
      <c r="F304" s="80" t="s">
        <v>976</v>
      </c>
      <c r="G304" s="82">
        <v>59845955</v>
      </c>
      <c r="H304" s="82">
        <v>-591089.28</v>
      </c>
      <c r="I304" s="82">
        <f t="shared" si="39"/>
        <v>59254865.72</v>
      </c>
      <c r="J304" s="82">
        <v>50300205</v>
      </c>
      <c r="K304" s="82">
        <v>-46535.83</v>
      </c>
      <c r="L304" s="82">
        <f t="shared" si="37"/>
        <v>50253669.17</v>
      </c>
      <c r="M304" s="89"/>
      <c r="N304" s="89"/>
      <c r="O304" s="89"/>
    </row>
    <row r="305" spans="2:15" ht="25.5" hidden="1">
      <c r="B305" s="132" t="s">
        <v>1148</v>
      </c>
      <c r="C305" s="80" t="s">
        <v>649</v>
      </c>
      <c r="D305" s="81" t="s">
        <v>639</v>
      </c>
      <c r="E305" s="81" t="s">
        <v>1203</v>
      </c>
      <c r="F305" s="80"/>
      <c r="G305" s="82">
        <f>G306</f>
        <v>0</v>
      </c>
      <c r="H305" s="82">
        <f>H306</f>
        <v>0</v>
      </c>
      <c r="I305" s="82">
        <f t="shared" si="39"/>
        <v>0</v>
      </c>
      <c r="J305" s="82">
        <f>J306</f>
        <v>0</v>
      </c>
      <c r="K305" s="82">
        <f>K306</f>
        <v>0</v>
      </c>
      <c r="L305" s="82">
        <f t="shared" si="37"/>
        <v>0</v>
      </c>
      <c r="M305" s="89"/>
      <c r="N305" s="89"/>
      <c r="O305" s="89"/>
    </row>
    <row r="306" spans="2:15" ht="25.5" hidden="1">
      <c r="B306" s="132" t="s">
        <v>769</v>
      </c>
      <c r="C306" s="80" t="s">
        <v>649</v>
      </c>
      <c r="D306" s="81" t="s">
        <v>639</v>
      </c>
      <c r="E306" s="81" t="s">
        <v>1203</v>
      </c>
      <c r="F306" s="80" t="s">
        <v>976</v>
      </c>
      <c r="G306" s="82">
        <v>0</v>
      </c>
      <c r="H306" s="82">
        <v>0</v>
      </c>
      <c r="I306" s="82">
        <f t="shared" si="39"/>
        <v>0</v>
      </c>
      <c r="J306" s="82">
        <v>0</v>
      </c>
      <c r="K306" s="82">
        <v>0</v>
      </c>
      <c r="L306" s="82">
        <f t="shared" si="37"/>
        <v>0</v>
      </c>
      <c r="M306" s="89"/>
      <c r="N306" s="89"/>
      <c r="O306" s="89"/>
    </row>
    <row r="307" spans="2:15" ht="76.5">
      <c r="B307" s="132" t="s">
        <v>1280</v>
      </c>
      <c r="C307" s="80" t="s">
        <v>649</v>
      </c>
      <c r="D307" s="81" t="s">
        <v>639</v>
      </c>
      <c r="E307" s="81" t="s">
        <v>1204</v>
      </c>
      <c r="F307" s="80"/>
      <c r="G307" s="82">
        <f>G308</f>
        <v>163122000</v>
      </c>
      <c r="H307" s="82">
        <f>H308</f>
        <v>0</v>
      </c>
      <c r="I307" s="82">
        <f t="shared" si="39"/>
        <v>163122000</v>
      </c>
      <c r="J307" s="82">
        <f>J308</f>
        <v>93786100</v>
      </c>
      <c r="K307" s="82">
        <f>K308</f>
        <v>0</v>
      </c>
      <c r="L307" s="82">
        <f t="shared" si="37"/>
        <v>93786100</v>
      </c>
      <c r="M307" s="89"/>
      <c r="N307" s="89"/>
      <c r="O307" s="89"/>
    </row>
    <row r="308" spans="2:15" ht="25.5">
      <c r="B308" s="131" t="s">
        <v>769</v>
      </c>
      <c r="C308" s="80" t="s">
        <v>649</v>
      </c>
      <c r="D308" s="81" t="s">
        <v>639</v>
      </c>
      <c r="E308" s="81" t="s">
        <v>1204</v>
      </c>
      <c r="F308" s="80" t="s">
        <v>976</v>
      </c>
      <c r="G308" s="82">
        <v>163122000</v>
      </c>
      <c r="H308" s="82">
        <v>0</v>
      </c>
      <c r="I308" s="82">
        <f t="shared" si="39"/>
        <v>163122000</v>
      </c>
      <c r="J308" s="82">
        <v>93786100</v>
      </c>
      <c r="K308" s="82">
        <v>0</v>
      </c>
      <c r="L308" s="82">
        <f t="shared" si="37"/>
        <v>93786100</v>
      </c>
      <c r="M308" s="89"/>
      <c r="N308" s="89"/>
      <c r="O308" s="89"/>
    </row>
    <row r="309" spans="2:15" ht="25.5">
      <c r="B309" s="131" t="s">
        <v>1142</v>
      </c>
      <c r="C309" s="80" t="s">
        <v>649</v>
      </c>
      <c r="D309" s="81" t="s">
        <v>639</v>
      </c>
      <c r="E309" s="81" t="s">
        <v>1206</v>
      </c>
      <c r="F309" s="80"/>
      <c r="G309" s="82">
        <f>G310</f>
        <v>2911291</v>
      </c>
      <c r="H309" s="82">
        <f>H310</f>
        <v>10427</v>
      </c>
      <c r="I309" s="82">
        <f t="shared" si="39"/>
        <v>2921718</v>
      </c>
      <c r="J309" s="82">
        <f>J310</f>
        <v>2911291</v>
      </c>
      <c r="K309" s="82">
        <f>K310</f>
        <v>10427</v>
      </c>
      <c r="L309" s="82">
        <f t="shared" si="37"/>
        <v>2921718</v>
      </c>
      <c r="M309" s="89"/>
      <c r="N309" s="89"/>
      <c r="O309" s="89"/>
    </row>
    <row r="310" spans="2:15" ht="25.5">
      <c r="B310" s="131" t="s">
        <v>769</v>
      </c>
      <c r="C310" s="80" t="s">
        <v>649</v>
      </c>
      <c r="D310" s="81" t="s">
        <v>639</v>
      </c>
      <c r="E310" s="81" t="s">
        <v>1206</v>
      </c>
      <c r="F310" s="80" t="s">
        <v>976</v>
      </c>
      <c r="G310" s="82">
        <v>2911291</v>
      </c>
      <c r="H310" s="82">
        <v>10427</v>
      </c>
      <c r="I310" s="82">
        <f t="shared" si="39"/>
        <v>2921718</v>
      </c>
      <c r="J310" s="82">
        <v>2911291</v>
      </c>
      <c r="K310" s="82">
        <v>10427</v>
      </c>
      <c r="L310" s="82">
        <f t="shared" si="37"/>
        <v>2921718</v>
      </c>
      <c r="M310" s="89"/>
      <c r="N310" s="89"/>
      <c r="O310" s="89"/>
    </row>
    <row r="311" spans="2:15" ht="25.5">
      <c r="B311" s="131" t="s">
        <v>1141</v>
      </c>
      <c r="C311" s="80" t="s">
        <v>649</v>
      </c>
      <c r="D311" s="81" t="s">
        <v>639</v>
      </c>
      <c r="E311" s="81" t="s">
        <v>1205</v>
      </c>
      <c r="F311" s="80"/>
      <c r="G311" s="82">
        <f>G312</f>
        <v>1476667</v>
      </c>
      <c r="H311" s="82">
        <f>H312</f>
        <v>-0.33</v>
      </c>
      <c r="I311" s="82">
        <f t="shared" si="39"/>
        <v>1476666.67</v>
      </c>
      <c r="J311" s="82">
        <f>J312</f>
        <v>1476667</v>
      </c>
      <c r="K311" s="82">
        <f>K312</f>
        <v>-0.33</v>
      </c>
      <c r="L311" s="82">
        <f t="shared" si="37"/>
        <v>1476666.67</v>
      </c>
      <c r="M311" s="89"/>
      <c r="N311" s="89"/>
      <c r="O311" s="89"/>
    </row>
    <row r="312" spans="2:15" ht="25.5">
      <c r="B312" s="131" t="s">
        <v>769</v>
      </c>
      <c r="C312" s="80" t="s">
        <v>649</v>
      </c>
      <c r="D312" s="81" t="s">
        <v>639</v>
      </c>
      <c r="E312" s="81" t="s">
        <v>1205</v>
      </c>
      <c r="F312" s="80" t="s">
        <v>976</v>
      </c>
      <c r="G312" s="82">
        <v>1476667</v>
      </c>
      <c r="H312" s="82">
        <v>-0.33</v>
      </c>
      <c r="I312" s="82">
        <f t="shared" si="39"/>
        <v>1476666.67</v>
      </c>
      <c r="J312" s="82">
        <v>1476667</v>
      </c>
      <c r="K312" s="82">
        <v>-0.33</v>
      </c>
      <c r="L312" s="82">
        <f aca="true" t="shared" si="40" ref="L312:L348">J312+K312</f>
        <v>1476666.67</v>
      </c>
      <c r="M312" s="89"/>
      <c r="N312" s="89"/>
      <c r="O312" s="89"/>
    </row>
    <row r="313" spans="2:15" ht="25.5">
      <c r="B313" s="131" t="s">
        <v>1393</v>
      </c>
      <c r="C313" s="80" t="s">
        <v>649</v>
      </c>
      <c r="D313" s="81" t="s">
        <v>639</v>
      </c>
      <c r="E313" s="81" t="s">
        <v>1339</v>
      </c>
      <c r="F313" s="80"/>
      <c r="G313" s="82">
        <f>G314</f>
        <v>28372376</v>
      </c>
      <c r="H313" s="82">
        <f>H314</f>
        <v>0</v>
      </c>
      <c r="I313" s="82">
        <f t="shared" si="39"/>
        <v>28372376</v>
      </c>
      <c r="J313" s="82">
        <f>J314</f>
        <v>740476</v>
      </c>
      <c r="K313" s="82">
        <f>K314</f>
        <v>0</v>
      </c>
      <c r="L313" s="82">
        <f t="shared" si="40"/>
        <v>740476</v>
      </c>
      <c r="M313" s="89"/>
      <c r="N313" s="89"/>
      <c r="O313" s="89"/>
    </row>
    <row r="314" spans="2:15" ht="25.5">
      <c r="B314" s="131" t="s">
        <v>769</v>
      </c>
      <c r="C314" s="80" t="s">
        <v>649</v>
      </c>
      <c r="D314" s="81" t="s">
        <v>639</v>
      </c>
      <c r="E314" s="81" t="s">
        <v>1339</v>
      </c>
      <c r="F314" s="80" t="s">
        <v>976</v>
      </c>
      <c r="G314" s="82">
        <f>40539076-12166700</f>
        <v>28372376</v>
      </c>
      <c r="H314" s="82">
        <v>0</v>
      </c>
      <c r="I314" s="82">
        <f t="shared" si="39"/>
        <v>28372376</v>
      </c>
      <c r="J314" s="82">
        <v>740476</v>
      </c>
      <c r="K314" s="82">
        <v>0</v>
      </c>
      <c r="L314" s="82">
        <f t="shared" si="40"/>
        <v>740476</v>
      </c>
      <c r="M314" s="89"/>
      <c r="N314" s="89"/>
      <c r="O314" s="89"/>
    </row>
    <row r="315" spans="2:15" ht="38.25">
      <c r="B315" s="131" t="s">
        <v>1259</v>
      </c>
      <c r="C315" s="80" t="s">
        <v>649</v>
      </c>
      <c r="D315" s="81" t="s">
        <v>639</v>
      </c>
      <c r="E315" s="81" t="s">
        <v>1258</v>
      </c>
      <c r="F315" s="80"/>
      <c r="G315" s="82">
        <f>G316+G322+G320</f>
        <v>57485600</v>
      </c>
      <c r="H315" s="82">
        <f>H316+H322+H320</f>
        <v>580660.6899999976</v>
      </c>
      <c r="I315" s="82">
        <f t="shared" si="39"/>
        <v>58066260.69</v>
      </c>
      <c r="J315" s="82">
        <f>J316+J322+J320</f>
        <v>3574800</v>
      </c>
      <c r="K315" s="82">
        <f>K316+K322+K320</f>
        <v>36115.81</v>
      </c>
      <c r="L315" s="82">
        <f t="shared" si="40"/>
        <v>3610915.81</v>
      </c>
      <c r="M315" s="89"/>
      <c r="N315" s="89"/>
      <c r="O315" s="89"/>
    </row>
    <row r="316" spans="2:15" ht="38.25">
      <c r="B316" s="131" t="s">
        <v>1259</v>
      </c>
      <c r="C316" s="80" t="s">
        <v>649</v>
      </c>
      <c r="D316" s="81" t="s">
        <v>639</v>
      </c>
      <c r="E316" s="81" t="s">
        <v>1258</v>
      </c>
      <c r="F316" s="80"/>
      <c r="G316" s="82">
        <f>G317</f>
        <v>54786500</v>
      </c>
      <c r="H316" s="82">
        <f>H317</f>
        <v>-54786500</v>
      </c>
      <c r="I316" s="82">
        <f t="shared" si="39"/>
        <v>0</v>
      </c>
      <c r="J316" s="82">
        <f>J317</f>
        <v>0</v>
      </c>
      <c r="K316" s="82">
        <f>K317</f>
        <v>0</v>
      </c>
      <c r="L316" s="82">
        <f t="shared" si="40"/>
        <v>0</v>
      </c>
      <c r="M316" s="89"/>
      <c r="N316" s="89"/>
      <c r="O316" s="89"/>
    </row>
    <row r="317" spans="2:15" ht="25.5">
      <c r="B317" s="131" t="s">
        <v>769</v>
      </c>
      <c r="C317" s="80" t="s">
        <v>649</v>
      </c>
      <c r="D317" s="81" t="s">
        <v>639</v>
      </c>
      <c r="E317" s="81" t="s">
        <v>1258</v>
      </c>
      <c r="F317" s="80" t="s">
        <v>976</v>
      </c>
      <c r="G317" s="82">
        <v>54786500</v>
      </c>
      <c r="H317" s="82">
        <v>-54786500</v>
      </c>
      <c r="I317" s="82">
        <f t="shared" si="39"/>
        <v>0</v>
      </c>
      <c r="J317" s="133">
        <v>0</v>
      </c>
      <c r="K317" s="82">
        <v>0</v>
      </c>
      <c r="L317" s="82">
        <f t="shared" si="40"/>
        <v>0</v>
      </c>
      <c r="M317" s="89"/>
      <c r="N317" s="89"/>
      <c r="O317" s="89"/>
    </row>
    <row r="318" spans="2:15" ht="12.75" hidden="1">
      <c r="B318" s="131"/>
      <c r="C318" s="80" t="s">
        <v>649</v>
      </c>
      <c r="D318" s="81" t="s">
        <v>639</v>
      </c>
      <c r="E318" s="81" t="s">
        <v>1341</v>
      </c>
      <c r="F318" s="80"/>
      <c r="G318" s="82">
        <f>G319</f>
        <v>0</v>
      </c>
      <c r="H318" s="82">
        <f>H319</f>
        <v>0</v>
      </c>
      <c r="I318" s="82">
        <f t="shared" si="39"/>
        <v>0</v>
      </c>
      <c r="J318" s="82">
        <f>J319</f>
        <v>0</v>
      </c>
      <c r="K318" s="82">
        <f>K319</f>
        <v>0</v>
      </c>
      <c r="L318" s="82">
        <f t="shared" si="40"/>
        <v>0</v>
      </c>
      <c r="M318" s="89"/>
      <c r="N318" s="89"/>
      <c r="O318" s="89"/>
    </row>
    <row r="319" spans="2:15" ht="25.5" hidden="1">
      <c r="B319" s="131" t="s">
        <v>774</v>
      </c>
      <c r="C319" s="80" t="s">
        <v>649</v>
      </c>
      <c r="D319" s="81" t="s">
        <v>639</v>
      </c>
      <c r="E319" s="81" t="s">
        <v>1341</v>
      </c>
      <c r="F319" s="80" t="s">
        <v>1012</v>
      </c>
      <c r="G319" s="82">
        <v>0</v>
      </c>
      <c r="H319" s="82">
        <v>0</v>
      </c>
      <c r="I319" s="82">
        <f t="shared" si="39"/>
        <v>0</v>
      </c>
      <c r="J319" s="82">
        <v>0</v>
      </c>
      <c r="K319" s="82">
        <v>0</v>
      </c>
      <c r="L319" s="82">
        <f t="shared" si="40"/>
        <v>0</v>
      </c>
      <c r="M319" s="89"/>
      <c r="N319" s="89"/>
      <c r="O319" s="89"/>
    </row>
    <row r="320" spans="2:15" ht="60" customHeight="1">
      <c r="B320" s="131" t="s">
        <v>1596</v>
      </c>
      <c r="C320" s="80" t="s">
        <v>649</v>
      </c>
      <c r="D320" s="81" t="s">
        <v>639</v>
      </c>
      <c r="E320" s="81" t="s">
        <v>1595</v>
      </c>
      <c r="F320" s="80"/>
      <c r="G320" s="82">
        <f>G321</f>
        <v>0</v>
      </c>
      <c r="H320" s="82">
        <f>H321</f>
        <v>55339897.96</v>
      </c>
      <c r="I320" s="82">
        <f t="shared" si="39"/>
        <v>55339897.96</v>
      </c>
      <c r="J320" s="82">
        <f>J321</f>
        <v>0</v>
      </c>
      <c r="K320" s="82">
        <f>K321</f>
        <v>0</v>
      </c>
      <c r="L320" s="82">
        <f t="shared" si="40"/>
        <v>0</v>
      </c>
      <c r="M320" s="89"/>
      <c r="N320" s="89"/>
      <c r="O320" s="89"/>
    </row>
    <row r="321" spans="2:15" ht="35.25" customHeight="1">
      <c r="B321" s="131" t="s">
        <v>769</v>
      </c>
      <c r="C321" s="80" t="s">
        <v>649</v>
      </c>
      <c r="D321" s="81" t="s">
        <v>639</v>
      </c>
      <c r="E321" s="81" t="s">
        <v>1595</v>
      </c>
      <c r="F321" s="80" t="s">
        <v>976</v>
      </c>
      <c r="G321" s="82">
        <v>0</v>
      </c>
      <c r="H321" s="82">
        <v>55339897.96</v>
      </c>
      <c r="I321" s="82">
        <f t="shared" si="39"/>
        <v>55339897.96</v>
      </c>
      <c r="J321" s="82">
        <v>0</v>
      </c>
      <c r="K321" s="82">
        <v>0</v>
      </c>
      <c r="L321" s="82">
        <f t="shared" si="40"/>
        <v>0</v>
      </c>
      <c r="M321" s="89"/>
      <c r="N321" s="89"/>
      <c r="O321" s="89"/>
    </row>
    <row r="322" spans="2:15" ht="38.25">
      <c r="B322" s="131" t="s">
        <v>1395</v>
      </c>
      <c r="C322" s="80" t="s">
        <v>649</v>
      </c>
      <c r="D322" s="81" t="s">
        <v>639</v>
      </c>
      <c r="E322" s="81" t="s">
        <v>1342</v>
      </c>
      <c r="F322" s="80"/>
      <c r="G322" s="82">
        <f>G323</f>
        <v>2699100</v>
      </c>
      <c r="H322" s="82">
        <f>H323</f>
        <v>27262.73</v>
      </c>
      <c r="I322" s="82">
        <f t="shared" si="39"/>
        <v>2726362.73</v>
      </c>
      <c r="J322" s="82">
        <f>J323</f>
        <v>3574800</v>
      </c>
      <c r="K322" s="82">
        <f>K323</f>
        <v>36115.81</v>
      </c>
      <c r="L322" s="82">
        <f t="shared" si="40"/>
        <v>3610915.81</v>
      </c>
      <c r="M322" s="89"/>
      <c r="N322" s="89"/>
      <c r="O322" s="89"/>
    </row>
    <row r="323" spans="2:15" ht="25.5">
      <c r="B323" s="131" t="s">
        <v>769</v>
      </c>
      <c r="C323" s="80" t="s">
        <v>649</v>
      </c>
      <c r="D323" s="81" t="s">
        <v>639</v>
      </c>
      <c r="E323" s="81" t="s">
        <v>1342</v>
      </c>
      <c r="F323" s="80" t="s">
        <v>976</v>
      </c>
      <c r="G323" s="82">
        <v>2699100</v>
      </c>
      <c r="H323" s="82">
        <v>27262.73</v>
      </c>
      <c r="I323" s="82">
        <f t="shared" si="39"/>
        <v>2726362.73</v>
      </c>
      <c r="J323" s="82">
        <v>3574800</v>
      </c>
      <c r="K323" s="82">
        <v>36115.81</v>
      </c>
      <c r="L323" s="82">
        <f t="shared" si="40"/>
        <v>3610915.81</v>
      </c>
      <c r="M323" s="89"/>
      <c r="N323" s="89"/>
      <c r="O323" s="89"/>
    </row>
    <row r="324" spans="2:15" ht="25.5" hidden="1">
      <c r="B324" s="131" t="s">
        <v>1372</v>
      </c>
      <c r="C324" s="80" t="s">
        <v>649</v>
      </c>
      <c r="D324" s="81" t="s">
        <v>639</v>
      </c>
      <c r="E324" s="81" t="s">
        <v>1340</v>
      </c>
      <c r="F324" s="80"/>
      <c r="G324" s="82">
        <f>G325</f>
        <v>0</v>
      </c>
      <c r="H324" s="82">
        <f>H325</f>
        <v>0</v>
      </c>
      <c r="I324" s="82">
        <f t="shared" si="39"/>
        <v>0</v>
      </c>
      <c r="J324" s="82">
        <f>J325</f>
        <v>0</v>
      </c>
      <c r="K324" s="82">
        <f>K325</f>
        <v>0</v>
      </c>
      <c r="L324" s="82">
        <f t="shared" si="40"/>
        <v>0</v>
      </c>
      <c r="M324" s="89"/>
      <c r="N324" s="89"/>
      <c r="O324" s="89"/>
    </row>
    <row r="325" spans="2:15" ht="25.5" hidden="1">
      <c r="B325" s="131" t="s">
        <v>769</v>
      </c>
      <c r="C325" s="80" t="s">
        <v>649</v>
      </c>
      <c r="D325" s="81" t="s">
        <v>639</v>
      </c>
      <c r="E325" s="81" t="s">
        <v>1340</v>
      </c>
      <c r="F325" s="80" t="s">
        <v>976</v>
      </c>
      <c r="G325" s="82"/>
      <c r="H325" s="82"/>
      <c r="I325" s="82">
        <f t="shared" si="39"/>
        <v>0</v>
      </c>
      <c r="J325" s="82"/>
      <c r="K325" s="82">
        <v>0</v>
      </c>
      <c r="L325" s="82">
        <f t="shared" si="40"/>
        <v>0</v>
      </c>
      <c r="M325" s="89"/>
      <c r="N325" s="89"/>
      <c r="O325" s="89"/>
    </row>
    <row r="326" spans="2:15" ht="12.75">
      <c r="B326" s="131" t="s">
        <v>1096</v>
      </c>
      <c r="C326" s="80" t="s">
        <v>649</v>
      </c>
      <c r="D326" s="80" t="s">
        <v>640</v>
      </c>
      <c r="E326" s="80"/>
      <c r="F326" s="80"/>
      <c r="G326" s="82">
        <f>G327+G365+G330+G335+G357</f>
        <v>29251840</v>
      </c>
      <c r="H326" s="82">
        <f>H327+H365+H330+H335+H357</f>
        <v>0</v>
      </c>
      <c r="I326" s="82">
        <f t="shared" si="39"/>
        <v>29251840</v>
      </c>
      <c r="J326" s="82">
        <f>J327+J365+J330+J335+J357</f>
        <v>29251840</v>
      </c>
      <c r="K326" s="82">
        <f>K327+K365+K330+K335+K357</f>
        <v>0</v>
      </c>
      <c r="L326" s="82">
        <f t="shared" si="40"/>
        <v>29251840</v>
      </c>
      <c r="M326" s="89"/>
      <c r="N326" s="89"/>
      <c r="O326" s="89"/>
    </row>
    <row r="327" spans="2:15" ht="25.5" hidden="1">
      <c r="B327" s="131" t="s">
        <v>852</v>
      </c>
      <c r="C327" s="80" t="s">
        <v>649</v>
      </c>
      <c r="D327" s="80" t="s">
        <v>640</v>
      </c>
      <c r="E327" s="81" t="s">
        <v>760</v>
      </c>
      <c r="F327" s="80"/>
      <c r="G327" s="82">
        <f>G328+G363</f>
        <v>0</v>
      </c>
      <c r="H327" s="82">
        <f>H328+H363</f>
        <v>0</v>
      </c>
      <c r="I327" s="82">
        <f t="shared" si="39"/>
        <v>0</v>
      </c>
      <c r="J327" s="82">
        <f>J328+J363</f>
        <v>0</v>
      </c>
      <c r="K327" s="82">
        <f>K328+K363</f>
        <v>0</v>
      </c>
      <c r="L327" s="82">
        <f t="shared" si="40"/>
        <v>0</v>
      </c>
      <c r="M327" s="89"/>
      <c r="N327" s="89"/>
      <c r="O327" s="89"/>
    </row>
    <row r="328" spans="2:15" ht="25.5" hidden="1">
      <c r="B328" s="131" t="s">
        <v>853</v>
      </c>
      <c r="C328" s="80" t="s">
        <v>649</v>
      </c>
      <c r="D328" s="80" t="s">
        <v>640</v>
      </c>
      <c r="E328" s="81" t="s">
        <v>719</v>
      </c>
      <c r="F328" s="80"/>
      <c r="G328" s="82">
        <f>G329</f>
        <v>0</v>
      </c>
      <c r="H328" s="82">
        <f>H329</f>
        <v>0</v>
      </c>
      <c r="I328" s="82">
        <f t="shared" si="39"/>
        <v>0</v>
      </c>
      <c r="J328" s="82">
        <f>J329</f>
        <v>0</v>
      </c>
      <c r="K328" s="82">
        <f>K329</f>
        <v>0</v>
      </c>
      <c r="L328" s="82">
        <f t="shared" si="40"/>
        <v>0</v>
      </c>
      <c r="M328" s="89"/>
      <c r="N328" s="89"/>
      <c r="O328" s="89"/>
    </row>
    <row r="329" spans="2:15" ht="25.5" hidden="1">
      <c r="B329" s="131" t="s">
        <v>769</v>
      </c>
      <c r="C329" s="80" t="s">
        <v>649</v>
      </c>
      <c r="D329" s="80" t="s">
        <v>640</v>
      </c>
      <c r="E329" s="81" t="s">
        <v>719</v>
      </c>
      <c r="F329" s="80">
        <v>600</v>
      </c>
      <c r="G329" s="82">
        <v>0</v>
      </c>
      <c r="H329" s="82">
        <v>0</v>
      </c>
      <c r="I329" s="82">
        <f t="shared" si="39"/>
        <v>0</v>
      </c>
      <c r="J329" s="82">
        <v>0</v>
      </c>
      <c r="K329" s="82">
        <v>0</v>
      </c>
      <c r="L329" s="82">
        <f t="shared" si="40"/>
        <v>0</v>
      </c>
      <c r="M329" s="89"/>
      <c r="N329" s="89"/>
      <c r="O329" s="89"/>
    </row>
    <row r="330" spans="2:15" ht="25.5" hidden="1">
      <c r="B330" s="131" t="s">
        <v>1093</v>
      </c>
      <c r="C330" s="80" t="s">
        <v>649</v>
      </c>
      <c r="D330" s="80" t="s">
        <v>640</v>
      </c>
      <c r="E330" s="81" t="s">
        <v>748</v>
      </c>
      <c r="F330" s="80"/>
      <c r="G330" s="82">
        <f>G331+G333</f>
        <v>0</v>
      </c>
      <c r="H330" s="82">
        <f>H331+H333</f>
        <v>0</v>
      </c>
      <c r="I330" s="82">
        <f t="shared" si="39"/>
        <v>0</v>
      </c>
      <c r="J330" s="82">
        <f>J331+J333</f>
        <v>0</v>
      </c>
      <c r="K330" s="82">
        <f>K331+K333</f>
        <v>0</v>
      </c>
      <c r="L330" s="82">
        <f t="shared" si="40"/>
        <v>0</v>
      </c>
      <c r="M330" s="89"/>
      <c r="N330" s="89"/>
      <c r="O330" s="89"/>
    </row>
    <row r="331" spans="2:15" ht="25.5" hidden="1">
      <c r="B331" s="131" t="s">
        <v>1094</v>
      </c>
      <c r="C331" s="80" t="s">
        <v>649</v>
      </c>
      <c r="D331" s="80" t="s">
        <v>640</v>
      </c>
      <c r="E331" s="81" t="s">
        <v>723</v>
      </c>
      <c r="F331" s="80"/>
      <c r="G331" s="82">
        <f>G332</f>
        <v>0</v>
      </c>
      <c r="H331" s="82">
        <f>H332</f>
        <v>0</v>
      </c>
      <c r="I331" s="82">
        <f t="shared" si="39"/>
        <v>0</v>
      </c>
      <c r="J331" s="82">
        <f>J332</f>
        <v>0</v>
      </c>
      <c r="K331" s="82">
        <f>K332</f>
        <v>0</v>
      </c>
      <c r="L331" s="82">
        <f t="shared" si="40"/>
        <v>0</v>
      </c>
      <c r="M331" s="89"/>
      <c r="N331" s="89"/>
      <c r="O331" s="89"/>
    </row>
    <row r="332" spans="2:15" ht="25.5" hidden="1">
      <c r="B332" s="131" t="s">
        <v>769</v>
      </c>
      <c r="C332" s="80" t="s">
        <v>649</v>
      </c>
      <c r="D332" s="80" t="s">
        <v>640</v>
      </c>
      <c r="E332" s="81" t="s">
        <v>723</v>
      </c>
      <c r="F332" s="80" t="s">
        <v>976</v>
      </c>
      <c r="G332" s="82">
        <v>0</v>
      </c>
      <c r="H332" s="82">
        <v>0</v>
      </c>
      <c r="I332" s="82">
        <f t="shared" si="39"/>
        <v>0</v>
      </c>
      <c r="J332" s="82"/>
      <c r="K332" s="82">
        <v>0</v>
      </c>
      <c r="L332" s="82">
        <f t="shared" si="40"/>
        <v>0</v>
      </c>
      <c r="M332" s="89"/>
      <c r="N332" s="89"/>
      <c r="O332" s="89"/>
    </row>
    <row r="333" spans="2:15" ht="25.5" hidden="1">
      <c r="B333" s="131" t="s">
        <v>1095</v>
      </c>
      <c r="C333" s="80" t="s">
        <v>649</v>
      </c>
      <c r="D333" s="80" t="s">
        <v>640</v>
      </c>
      <c r="E333" s="81" t="s">
        <v>695</v>
      </c>
      <c r="F333" s="80"/>
      <c r="G333" s="82">
        <f>G334</f>
        <v>0</v>
      </c>
      <c r="H333" s="82">
        <f>H334</f>
        <v>0</v>
      </c>
      <c r="I333" s="82">
        <f t="shared" si="39"/>
        <v>0</v>
      </c>
      <c r="J333" s="82">
        <f>J334</f>
        <v>0</v>
      </c>
      <c r="K333" s="82">
        <f>K334</f>
        <v>0</v>
      </c>
      <c r="L333" s="82">
        <f t="shared" si="40"/>
        <v>0</v>
      </c>
      <c r="M333" s="89"/>
      <c r="N333" s="89"/>
      <c r="O333" s="89"/>
    </row>
    <row r="334" spans="2:15" ht="25.5" hidden="1">
      <c r="B334" s="131" t="s">
        <v>769</v>
      </c>
      <c r="C334" s="80" t="s">
        <v>649</v>
      </c>
      <c r="D334" s="80" t="s">
        <v>640</v>
      </c>
      <c r="E334" s="81" t="s">
        <v>695</v>
      </c>
      <c r="F334" s="80" t="s">
        <v>976</v>
      </c>
      <c r="G334" s="82">
        <v>0</v>
      </c>
      <c r="H334" s="82">
        <v>0</v>
      </c>
      <c r="I334" s="82">
        <f t="shared" si="39"/>
        <v>0</v>
      </c>
      <c r="J334" s="82">
        <v>0</v>
      </c>
      <c r="K334" s="82">
        <v>0</v>
      </c>
      <c r="L334" s="82">
        <f t="shared" si="40"/>
        <v>0</v>
      </c>
      <c r="M334" s="89"/>
      <c r="N334" s="89"/>
      <c r="O334" s="89"/>
    </row>
    <row r="335" spans="2:15" ht="25.5">
      <c r="B335" s="131" t="s">
        <v>1256</v>
      </c>
      <c r="C335" s="80" t="s">
        <v>649</v>
      </c>
      <c r="D335" s="80" t="s">
        <v>640</v>
      </c>
      <c r="E335" s="81" t="s">
        <v>1174</v>
      </c>
      <c r="F335" s="80"/>
      <c r="G335" s="82">
        <f>G336</f>
        <v>20501840</v>
      </c>
      <c r="H335" s="82">
        <f>H336</f>
        <v>0</v>
      </c>
      <c r="I335" s="82">
        <f t="shared" si="39"/>
        <v>20501840</v>
      </c>
      <c r="J335" s="82">
        <f>J336</f>
        <v>20501840</v>
      </c>
      <c r="K335" s="82">
        <f>K336</f>
        <v>0</v>
      </c>
      <c r="L335" s="82">
        <f t="shared" si="40"/>
        <v>20501840</v>
      </c>
      <c r="M335" s="89"/>
      <c r="N335" s="89"/>
      <c r="O335" s="89"/>
    </row>
    <row r="336" spans="2:15" ht="12.75">
      <c r="B336" s="131" t="s">
        <v>1265</v>
      </c>
      <c r="C336" s="80" t="s">
        <v>649</v>
      </c>
      <c r="D336" s="80" t="s">
        <v>640</v>
      </c>
      <c r="E336" s="81" t="s">
        <v>1182</v>
      </c>
      <c r="F336" s="80"/>
      <c r="G336" s="82">
        <f>G337+G343+G347+G350+G345+G352+G354+G339+G341</f>
        <v>20501840</v>
      </c>
      <c r="H336" s="82">
        <f>H337+H343+H347+H350+H345+H352+H354+H339+H341</f>
        <v>0</v>
      </c>
      <c r="I336" s="82">
        <f aca="true" t="shared" si="41" ref="I336:I401">G336+H336</f>
        <v>20501840</v>
      </c>
      <c r="J336" s="82">
        <f>J337+J343+J347+J350+J345+J352+J354+J339+J341</f>
        <v>20501840</v>
      </c>
      <c r="K336" s="82">
        <f>K337+K343+K347+K350+K345+K352+K354+K339+K341</f>
        <v>0</v>
      </c>
      <c r="L336" s="82">
        <f t="shared" si="40"/>
        <v>20501840</v>
      </c>
      <c r="M336" s="89"/>
      <c r="N336" s="89"/>
      <c r="O336" s="89"/>
    </row>
    <row r="337" spans="2:15" ht="38.25" hidden="1">
      <c r="B337" s="131" t="s">
        <v>1283</v>
      </c>
      <c r="C337" s="80" t="s">
        <v>649</v>
      </c>
      <c r="D337" s="80" t="s">
        <v>640</v>
      </c>
      <c r="E337" s="81" t="s">
        <v>1207</v>
      </c>
      <c r="F337" s="80"/>
      <c r="G337" s="82">
        <f>G338</f>
        <v>0</v>
      </c>
      <c r="H337" s="82">
        <f>H338</f>
        <v>0</v>
      </c>
      <c r="I337" s="82">
        <f t="shared" si="41"/>
        <v>0</v>
      </c>
      <c r="J337" s="82">
        <f>J338</f>
        <v>0</v>
      </c>
      <c r="K337" s="82">
        <f>K338</f>
        <v>0</v>
      </c>
      <c r="L337" s="82">
        <f t="shared" si="40"/>
        <v>0</v>
      </c>
      <c r="M337" s="89"/>
      <c r="N337" s="89"/>
      <c r="O337" s="89"/>
    </row>
    <row r="338" spans="2:15" ht="25.5" hidden="1">
      <c r="B338" s="131" t="s">
        <v>769</v>
      </c>
      <c r="C338" s="80" t="s">
        <v>649</v>
      </c>
      <c r="D338" s="80" t="s">
        <v>640</v>
      </c>
      <c r="E338" s="81" t="s">
        <v>1207</v>
      </c>
      <c r="F338" s="80" t="s">
        <v>976</v>
      </c>
      <c r="G338" s="82"/>
      <c r="H338" s="82"/>
      <c r="I338" s="82">
        <f t="shared" si="41"/>
        <v>0</v>
      </c>
      <c r="J338" s="82"/>
      <c r="K338" s="82">
        <v>0</v>
      </c>
      <c r="L338" s="82">
        <f t="shared" si="40"/>
        <v>0</v>
      </c>
      <c r="M338" s="89"/>
      <c r="N338" s="89"/>
      <c r="O338" s="89"/>
    </row>
    <row r="339" spans="2:15" ht="38.25">
      <c r="B339" s="131" t="s">
        <v>1266</v>
      </c>
      <c r="C339" s="80" t="s">
        <v>649</v>
      </c>
      <c r="D339" s="80" t="s">
        <v>640</v>
      </c>
      <c r="E339" s="81" t="s">
        <v>1183</v>
      </c>
      <c r="F339" s="80"/>
      <c r="G339" s="82">
        <f>G340</f>
        <v>4779640</v>
      </c>
      <c r="H339" s="82">
        <f>H340</f>
        <v>0</v>
      </c>
      <c r="I339" s="82">
        <f t="shared" si="41"/>
        <v>4779640</v>
      </c>
      <c r="J339" s="82">
        <f>J340</f>
        <v>4779640</v>
      </c>
      <c r="K339" s="82">
        <f>K340</f>
        <v>0</v>
      </c>
      <c r="L339" s="82">
        <f>J339+K339</f>
        <v>4779640</v>
      </c>
      <c r="M339" s="89"/>
      <c r="N339" s="89"/>
      <c r="O339" s="89"/>
    </row>
    <row r="340" spans="2:15" ht="25.5">
      <c r="B340" s="131" t="s">
        <v>769</v>
      </c>
      <c r="C340" s="80" t="s">
        <v>649</v>
      </c>
      <c r="D340" s="80" t="s">
        <v>640</v>
      </c>
      <c r="E340" s="81" t="s">
        <v>1183</v>
      </c>
      <c r="F340" s="80" t="s">
        <v>976</v>
      </c>
      <c r="G340" s="82">
        <v>4779640</v>
      </c>
      <c r="H340" s="82">
        <v>0</v>
      </c>
      <c r="I340" s="82">
        <f t="shared" si="41"/>
        <v>4779640</v>
      </c>
      <c r="J340" s="82">
        <v>4779640</v>
      </c>
      <c r="K340" s="82">
        <v>0</v>
      </c>
      <c r="L340" s="82">
        <f>J340+K340</f>
        <v>4779640</v>
      </c>
      <c r="M340" s="89"/>
      <c r="N340" s="89"/>
      <c r="O340" s="89"/>
    </row>
    <row r="341" spans="2:15" ht="38.25">
      <c r="B341" s="131" t="s">
        <v>1267</v>
      </c>
      <c r="C341" s="80" t="s">
        <v>649</v>
      </c>
      <c r="D341" s="80" t="s">
        <v>640</v>
      </c>
      <c r="E341" s="81" t="s">
        <v>1184</v>
      </c>
      <c r="F341" s="80"/>
      <c r="G341" s="82">
        <f>G342+G251</f>
        <v>1767400</v>
      </c>
      <c r="H341" s="82">
        <f>H342+H251</f>
        <v>0</v>
      </c>
      <c r="I341" s="82">
        <f t="shared" si="41"/>
        <v>1767400</v>
      </c>
      <c r="J341" s="82">
        <f>J342+J251</f>
        <v>1767400</v>
      </c>
      <c r="K341" s="82">
        <f>K342+K251</f>
        <v>0</v>
      </c>
      <c r="L341" s="82">
        <f>J341+K341</f>
        <v>1767400</v>
      </c>
      <c r="M341" s="89"/>
      <c r="N341" s="89"/>
      <c r="O341" s="89"/>
    </row>
    <row r="342" spans="2:15" ht="25.5">
      <c r="B342" s="131" t="s">
        <v>769</v>
      </c>
      <c r="C342" s="80" t="s">
        <v>649</v>
      </c>
      <c r="D342" s="80" t="s">
        <v>640</v>
      </c>
      <c r="E342" s="81" t="s">
        <v>1184</v>
      </c>
      <c r="F342" s="80" t="s">
        <v>976</v>
      </c>
      <c r="G342" s="82">
        <v>1767400</v>
      </c>
      <c r="H342" s="82">
        <v>0</v>
      </c>
      <c r="I342" s="82">
        <f t="shared" si="41"/>
        <v>1767400</v>
      </c>
      <c r="J342" s="82">
        <v>1767400</v>
      </c>
      <c r="K342" s="82">
        <v>0</v>
      </c>
      <c r="L342" s="82">
        <f>J342+K342</f>
        <v>1767400</v>
      </c>
      <c r="M342" s="89"/>
      <c r="N342" s="89"/>
      <c r="O342" s="89"/>
    </row>
    <row r="343" spans="2:15" ht="38.25">
      <c r="B343" s="131" t="s">
        <v>1371</v>
      </c>
      <c r="C343" s="80" t="s">
        <v>649</v>
      </c>
      <c r="D343" s="80" t="s">
        <v>640</v>
      </c>
      <c r="E343" s="81" t="s">
        <v>1208</v>
      </c>
      <c r="F343" s="80"/>
      <c r="G343" s="82">
        <f>G344</f>
        <v>6095600</v>
      </c>
      <c r="H343" s="82">
        <f>H344</f>
        <v>0</v>
      </c>
      <c r="I343" s="82">
        <f t="shared" si="41"/>
        <v>6095600</v>
      </c>
      <c r="J343" s="82">
        <f>J344</f>
        <v>6095600</v>
      </c>
      <c r="K343" s="82">
        <f>K344</f>
        <v>0</v>
      </c>
      <c r="L343" s="82">
        <f t="shared" si="40"/>
        <v>6095600</v>
      </c>
      <c r="M343" s="89"/>
      <c r="N343" s="89"/>
      <c r="O343" s="89"/>
    </row>
    <row r="344" spans="2:15" ht="25.5">
      <c r="B344" s="131" t="s">
        <v>769</v>
      </c>
      <c r="C344" s="80" t="s">
        <v>649</v>
      </c>
      <c r="D344" s="80" t="s">
        <v>640</v>
      </c>
      <c r="E344" s="81" t="s">
        <v>1208</v>
      </c>
      <c r="F344" s="80" t="s">
        <v>976</v>
      </c>
      <c r="G344" s="82">
        <v>6095600</v>
      </c>
      <c r="H344" s="82">
        <v>0</v>
      </c>
      <c r="I344" s="82">
        <f t="shared" si="41"/>
        <v>6095600</v>
      </c>
      <c r="J344" s="82">
        <v>6095600</v>
      </c>
      <c r="K344" s="82">
        <v>0</v>
      </c>
      <c r="L344" s="82">
        <f t="shared" si="40"/>
        <v>6095600</v>
      </c>
      <c r="M344" s="98"/>
      <c r="N344" s="98"/>
      <c r="O344" s="98"/>
    </row>
    <row r="345" spans="2:15" ht="25.5" hidden="1">
      <c r="B345" s="131" t="s">
        <v>1393</v>
      </c>
      <c r="C345" s="80" t="s">
        <v>649</v>
      </c>
      <c r="D345" s="80" t="s">
        <v>640</v>
      </c>
      <c r="E345" s="81" t="s">
        <v>1343</v>
      </c>
      <c r="F345" s="80"/>
      <c r="G345" s="82">
        <f>G346</f>
        <v>0</v>
      </c>
      <c r="H345" s="82">
        <f>H346</f>
        <v>0</v>
      </c>
      <c r="I345" s="82">
        <f t="shared" si="41"/>
        <v>0</v>
      </c>
      <c r="J345" s="82">
        <f>J346</f>
        <v>0</v>
      </c>
      <c r="K345" s="82">
        <f>K346</f>
        <v>0</v>
      </c>
      <c r="L345" s="82">
        <f t="shared" si="40"/>
        <v>0</v>
      </c>
      <c r="M345" s="89"/>
      <c r="N345" s="89"/>
      <c r="O345" s="89"/>
    </row>
    <row r="346" spans="2:15" ht="25.5" hidden="1">
      <c r="B346" s="131" t="s">
        <v>769</v>
      </c>
      <c r="C346" s="80" t="s">
        <v>649</v>
      </c>
      <c r="D346" s="80" t="s">
        <v>640</v>
      </c>
      <c r="E346" s="81" t="s">
        <v>1343</v>
      </c>
      <c r="F346" s="80" t="s">
        <v>976</v>
      </c>
      <c r="G346" s="82">
        <v>0</v>
      </c>
      <c r="H346" s="82">
        <v>0</v>
      </c>
      <c r="I346" s="82">
        <f t="shared" si="41"/>
        <v>0</v>
      </c>
      <c r="J346" s="82">
        <v>0</v>
      </c>
      <c r="K346" s="82">
        <v>0</v>
      </c>
      <c r="L346" s="82">
        <f t="shared" si="40"/>
        <v>0</v>
      </c>
      <c r="M346" s="89"/>
      <c r="N346" s="89"/>
      <c r="O346" s="89"/>
    </row>
    <row r="347" spans="2:15" ht="25.5">
      <c r="B347" s="131" t="s">
        <v>1284</v>
      </c>
      <c r="C347" s="80" t="s">
        <v>649</v>
      </c>
      <c r="D347" s="80" t="s">
        <v>640</v>
      </c>
      <c r="E347" s="81" t="s">
        <v>1209</v>
      </c>
      <c r="F347" s="80"/>
      <c r="G347" s="82">
        <f aca="true" t="shared" si="42" ref="G347:K348">G348</f>
        <v>3027500</v>
      </c>
      <c r="H347" s="82">
        <f t="shared" si="42"/>
        <v>0</v>
      </c>
      <c r="I347" s="82">
        <f t="shared" si="41"/>
        <v>3027500</v>
      </c>
      <c r="J347" s="82">
        <f t="shared" si="42"/>
        <v>3027500</v>
      </c>
      <c r="K347" s="82">
        <f t="shared" si="42"/>
        <v>0</v>
      </c>
      <c r="L347" s="82">
        <f t="shared" si="40"/>
        <v>3027500</v>
      </c>
      <c r="M347" s="89"/>
      <c r="N347" s="89"/>
      <c r="O347" s="89"/>
    </row>
    <row r="348" spans="2:15" ht="25.5">
      <c r="B348" s="131" t="s">
        <v>1095</v>
      </c>
      <c r="C348" s="80" t="s">
        <v>649</v>
      </c>
      <c r="D348" s="80" t="s">
        <v>640</v>
      </c>
      <c r="E348" s="81" t="s">
        <v>1210</v>
      </c>
      <c r="F348" s="80"/>
      <c r="G348" s="82">
        <f t="shared" si="42"/>
        <v>3027500</v>
      </c>
      <c r="H348" s="82">
        <f t="shared" si="42"/>
        <v>0</v>
      </c>
      <c r="I348" s="82">
        <f t="shared" si="41"/>
        <v>3027500</v>
      </c>
      <c r="J348" s="82">
        <f t="shared" si="42"/>
        <v>3027500</v>
      </c>
      <c r="K348" s="82">
        <f t="shared" si="42"/>
        <v>0</v>
      </c>
      <c r="L348" s="82">
        <f t="shared" si="40"/>
        <v>3027500</v>
      </c>
      <c r="M348" s="89"/>
      <c r="N348" s="89"/>
      <c r="O348" s="89"/>
    </row>
    <row r="349" spans="2:15" ht="25.5">
      <c r="B349" s="131" t="s">
        <v>769</v>
      </c>
      <c r="C349" s="80" t="s">
        <v>649</v>
      </c>
      <c r="D349" s="80" t="s">
        <v>640</v>
      </c>
      <c r="E349" s="81" t="s">
        <v>1210</v>
      </c>
      <c r="F349" s="80" t="s">
        <v>976</v>
      </c>
      <c r="G349" s="82">
        <v>3027500</v>
      </c>
      <c r="H349" s="82">
        <v>0</v>
      </c>
      <c r="I349" s="82">
        <f t="shared" si="41"/>
        <v>3027500</v>
      </c>
      <c r="J349" s="82">
        <v>3027500</v>
      </c>
      <c r="K349" s="82">
        <v>0</v>
      </c>
      <c r="L349" s="82">
        <f aca="true" t="shared" si="43" ref="L349:L404">J349+K349</f>
        <v>3027500</v>
      </c>
      <c r="M349" s="89"/>
      <c r="N349" s="89"/>
      <c r="O349" s="89"/>
    </row>
    <row r="350" spans="2:15" ht="38.25">
      <c r="B350" s="131" t="s">
        <v>1285</v>
      </c>
      <c r="C350" s="80" t="s">
        <v>649</v>
      </c>
      <c r="D350" s="80" t="s">
        <v>640</v>
      </c>
      <c r="E350" s="81" t="s">
        <v>1211</v>
      </c>
      <c r="F350" s="80"/>
      <c r="G350" s="82">
        <f>G351</f>
        <v>2408700</v>
      </c>
      <c r="H350" s="82">
        <f>H351</f>
        <v>0</v>
      </c>
      <c r="I350" s="82">
        <f t="shared" si="41"/>
        <v>2408700</v>
      </c>
      <c r="J350" s="82">
        <f>J351</f>
        <v>2408700</v>
      </c>
      <c r="K350" s="82">
        <f>K351</f>
        <v>0</v>
      </c>
      <c r="L350" s="82">
        <f t="shared" si="43"/>
        <v>2408700</v>
      </c>
      <c r="M350" s="89"/>
      <c r="N350" s="89"/>
      <c r="O350" s="89"/>
    </row>
    <row r="351" spans="2:15" ht="25.5">
      <c r="B351" s="131" t="s">
        <v>769</v>
      </c>
      <c r="C351" s="80" t="s">
        <v>649</v>
      </c>
      <c r="D351" s="80" t="s">
        <v>640</v>
      </c>
      <c r="E351" s="81" t="s">
        <v>1211</v>
      </c>
      <c r="F351" s="80" t="s">
        <v>976</v>
      </c>
      <c r="G351" s="82">
        <v>2408700</v>
      </c>
      <c r="H351" s="82">
        <v>0</v>
      </c>
      <c r="I351" s="82">
        <f t="shared" si="41"/>
        <v>2408700</v>
      </c>
      <c r="J351" s="82">
        <v>2408700</v>
      </c>
      <c r="K351" s="82">
        <v>0</v>
      </c>
      <c r="L351" s="82">
        <f t="shared" si="43"/>
        <v>2408700</v>
      </c>
      <c r="M351" s="89"/>
      <c r="N351" s="89"/>
      <c r="O351" s="89"/>
    </row>
    <row r="352" spans="2:15" ht="38.25" hidden="1">
      <c r="B352" s="131" t="s">
        <v>1368</v>
      </c>
      <c r="C352" s="80" t="s">
        <v>649</v>
      </c>
      <c r="D352" s="80" t="s">
        <v>640</v>
      </c>
      <c r="E352" s="81" t="s">
        <v>1344</v>
      </c>
      <c r="F352" s="80"/>
      <c r="G352" s="82">
        <f>G353</f>
        <v>0</v>
      </c>
      <c r="H352" s="82">
        <f>H353</f>
        <v>0</v>
      </c>
      <c r="I352" s="82">
        <f t="shared" si="41"/>
        <v>0</v>
      </c>
      <c r="J352" s="82">
        <f>J353</f>
        <v>0</v>
      </c>
      <c r="K352" s="82">
        <f>K353</f>
        <v>0</v>
      </c>
      <c r="L352" s="82">
        <f t="shared" si="43"/>
        <v>0</v>
      </c>
      <c r="M352" s="89"/>
      <c r="N352" s="89"/>
      <c r="O352" s="89"/>
    </row>
    <row r="353" spans="2:15" ht="25.5" hidden="1">
      <c r="B353" s="131" t="s">
        <v>769</v>
      </c>
      <c r="C353" s="80" t="s">
        <v>649</v>
      </c>
      <c r="D353" s="80" t="s">
        <v>640</v>
      </c>
      <c r="E353" s="81" t="s">
        <v>1344</v>
      </c>
      <c r="F353" s="80" t="s">
        <v>976</v>
      </c>
      <c r="G353" s="82"/>
      <c r="H353" s="82">
        <v>0</v>
      </c>
      <c r="I353" s="82">
        <f t="shared" si="41"/>
        <v>0</v>
      </c>
      <c r="J353" s="82"/>
      <c r="K353" s="82">
        <v>0</v>
      </c>
      <c r="L353" s="82">
        <f t="shared" si="43"/>
        <v>0</v>
      </c>
      <c r="M353" s="89"/>
      <c r="N353" s="89"/>
      <c r="O353" s="89"/>
    </row>
    <row r="354" spans="2:15" ht="38.25">
      <c r="B354" s="131" t="s">
        <v>1569</v>
      </c>
      <c r="C354" s="80" t="s">
        <v>649</v>
      </c>
      <c r="D354" s="80" t="s">
        <v>640</v>
      </c>
      <c r="E354" s="81" t="s">
        <v>1565</v>
      </c>
      <c r="F354" s="80"/>
      <c r="G354" s="82">
        <f>G355</f>
        <v>2423000</v>
      </c>
      <c r="H354" s="82">
        <f>H355</f>
        <v>0</v>
      </c>
      <c r="I354" s="82">
        <f t="shared" si="41"/>
        <v>2423000</v>
      </c>
      <c r="J354" s="82">
        <f>J355</f>
        <v>2423000</v>
      </c>
      <c r="K354" s="82">
        <f>K355</f>
        <v>0</v>
      </c>
      <c r="L354" s="82">
        <f t="shared" si="43"/>
        <v>2423000</v>
      </c>
      <c r="M354" s="89"/>
      <c r="N354" s="89"/>
      <c r="O354" s="89"/>
    </row>
    <row r="355" spans="2:15" ht="38.25">
      <c r="B355" s="131" t="s">
        <v>1570</v>
      </c>
      <c r="C355" s="80" t="s">
        <v>649</v>
      </c>
      <c r="D355" s="80" t="s">
        <v>640</v>
      </c>
      <c r="E355" s="81" t="s">
        <v>1566</v>
      </c>
      <c r="F355" s="80"/>
      <c r="G355" s="82">
        <f>G356</f>
        <v>2423000</v>
      </c>
      <c r="H355" s="82">
        <f>H356</f>
        <v>0</v>
      </c>
      <c r="I355" s="82">
        <f t="shared" si="41"/>
        <v>2423000</v>
      </c>
      <c r="J355" s="82">
        <f>J356</f>
        <v>2423000</v>
      </c>
      <c r="K355" s="82">
        <f>K356</f>
        <v>0</v>
      </c>
      <c r="L355" s="82">
        <f t="shared" si="43"/>
        <v>2423000</v>
      </c>
      <c r="M355" s="89"/>
      <c r="N355" s="89"/>
      <c r="O355" s="89"/>
    </row>
    <row r="356" spans="2:15" ht="25.5">
      <c r="B356" s="131" t="s">
        <v>769</v>
      </c>
      <c r="C356" s="80" t="s">
        <v>649</v>
      </c>
      <c r="D356" s="80" t="s">
        <v>640</v>
      </c>
      <c r="E356" s="81" t="s">
        <v>1566</v>
      </c>
      <c r="F356" s="80" t="s">
        <v>976</v>
      </c>
      <c r="G356" s="82">
        <v>2423000</v>
      </c>
      <c r="H356" s="82">
        <v>0</v>
      </c>
      <c r="I356" s="82">
        <f t="shared" si="41"/>
        <v>2423000</v>
      </c>
      <c r="J356" s="82">
        <v>2423000</v>
      </c>
      <c r="K356" s="82">
        <v>0</v>
      </c>
      <c r="L356" s="82">
        <f t="shared" si="43"/>
        <v>2423000</v>
      </c>
      <c r="M356" s="89"/>
      <c r="N356" s="89"/>
      <c r="O356" s="89"/>
    </row>
    <row r="357" spans="2:15" ht="38.25">
      <c r="B357" s="131" t="s">
        <v>1286</v>
      </c>
      <c r="C357" s="80" t="s">
        <v>649</v>
      </c>
      <c r="D357" s="80" t="s">
        <v>640</v>
      </c>
      <c r="E357" s="81" t="s">
        <v>1231</v>
      </c>
      <c r="F357" s="80"/>
      <c r="G357" s="82">
        <f>G358</f>
        <v>8750000</v>
      </c>
      <c r="H357" s="82">
        <f>H358</f>
        <v>0</v>
      </c>
      <c r="I357" s="82">
        <f t="shared" si="41"/>
        <v>8750000</v>
      </c>
      <c r="J357" s="82">
        <f>J358</f>
        <v>8750000</v>
      </c>
      <c r="K357" s="82">
        <f>K358</f>
        <v>0</v>
      </c>
      <c r="L357" s="82">
        <f t="shared" si="43"/>
        <v>8750000</v>
      </c>
      <c r="M357" s="89"/>
      <c r="N357" s="89"/>
      <c r="O357" s="89"/>
    </row>
    <row r="358" spans="2:15" ht="12.75">
      <c r="B358" s="131" t="s">
        <v>1369</v>
      </c>
      <c r="C358" s="80" t="s">
        <v>649</v>
      </c>
      <c r="D358" s="80" t="s">
        <v>640</v>
      </c>
      <c r="E358" s="81" t="s">
        <v>1322</v>
      </c>
      <c r="F358" s="80"/>
      <c r="G358" s="82">
        <f>G359+G361</f>
        <v>8750000</v>
      </c>
      <c r="H358" s="82">
        <f>H359+H361</f>
        <v>0</v>
      </c>
      <c r="I358" s="82">
        <f t="shared" si="41"/>
        <v>8750000</v>
      </c>
      <c r="J358" s="82">
        <f>J359+J361</f>
        <v>8750000</v>
      </c>
      <c r="K358" s="82">
        <f>K359+K361</f>
        <v>0</v>
      </c>
      <c r="L358" s="82">
        <f t="shared" si="43"/>
        <v>8750000</v>
      </c>
      <c r="M358" s="89"/>
      <c r="N358" s="89"/>
      <c r="O358" s="89"/>
    </row>
    <row r="359" spans="2:15" ht="38.25">
      <c r="B359" s="131" t="s">
        <v>1370</v>
      </c>
      <c r="C359" s="80" t="s">
        <v>649</v>
      </c>
      <c r="D359" s="80" t="s">
        <v>640</v>
      </c>
      <c r="E359" s="81" t="s">
        <v>1345</v>
      </c>
      <c r="F359" s="80"/>
      <c r="G359" s="82">
        <f>G360</f>
        <v>8750000</v>
      </c>
      <c r="H359" s="82">
        <f>H360</f>
        <v>0</v>
      </c>
      <c r="I359" s="82">
        <f t="shared" si="41"/>
        <v>8750000</v>
      </c>
      <c r="J359" s="82">
        <f>J360</f>
        <v>8750000</v>
      </c>
      <c r="K359" s="82">
        <f>K360</f>
        <v>0</v>
      </c>
      <c r="L359" s="82">
        <f t="shared" si="43"/>
        <v>8750000</v>
      </c>
      <c r="M359" s="89"/>
      <c r="N359" s="89"/>
      <c r="O359" s="89"/>
    </row>
    <row r="360" spans="2:15" ht="25.5">
      <c r="B360" s="131" t="s">
        <v>769</v>
      </c>
      <c r="C360" s="80" t="s">
        <v>649</v>
      </c>
      <c r="D360" s="80" t="s">
        <v>640</v>
      </c>
      <c r="E360" s="81" t="s">
        <v>1345</v>
      </c>
      <c r="F360" s="80" t="s">
        <v>976</v>
      </c>
      <c r="G360" s="82">
        <v>8750000</v>
      </c>
      <c r="H360" s="82">
        <v>0</v>
      </c>
      <c r="I360" s="82">
        <f t="shared" si="41"/>
        <v>8750000</v>
      </c>
      <c r="J360" s="82">
        <v>8750000</v>
      </c>
      <c r="K360" s="82">
        <v>0</v>
      </c>
      <c r="L360" s="82">
        <f t="shared" si="43"/>
        <v>8750000</v>
      </c>
      <c r="M360" s="89"/>
      <c r="N360" s="89"/>
      <c r="O360" s="89"/>
    </row>
    <row r="361" spans="2:15" ht="25.5" hidden="1">
      <c r="B361" s="131" t="s">
        <v>1393</v>
      </c>
      <c r="C361" s="80" t="s">
        <v>649</v>
      </c>
      <c r="D361" s="80" t="s">
        <v>640</v>
      </c>
      <c r="E361" s="81" t="s">
        <v>1346</v>
      </c>
      <c r="F361" s="80"/>
      <c r="G361" s="82">
        <f>G362</f>
        <v>0</v>
      </c>
      <c r="H361" s="82">
        <f>H362</f>
        <v>0</v>
      </c>
      <c r="I361" s="82">
        <f t="shared" si="41"/>
        <v>0</v>
      </c>
      <c r="J361" s="82">
        <f>J362</f>
        <v>0</v>
      </c>
      <c r="K361" s="82">
        <f>K362</f>
        <v>0</v>
      </c>
      <c r="L361" s="82">
        <f t="shared" si="43"/>
        <v>0</v>
      </c>
      <c r="M361" s="89"/>
      <c r="N361" s="89"/>
      <c r="O361" s="89"/>
    </row>
    <row r="362" spans="2:15" ht="25.5" hidden="1">
      <c r="B362" s="131" t="s">
        <v>769</v>
      </c>
      <c r="C362" s="80" t="s">
        <v>649</v>
      </c>
      <c r="D362" s="80" t="s">
        <v>640</v>
      </c>
      <c r="E362" s="81" t="s">
        <v>1346</v>
      </c>
      <c r="F362" s="80" t="s">
        <v>976</v>
      </c>
      <c r="G362" s="82"/>
      <c r="H362" s="82"/>
      <c r="I362" s="82">
        <f t="shared" si="41"/>
        <v>0</v>
      </c>
      <c r="J362" s="82"/>
      <c r="K362" s="82">
        <v>0</v>
      </c>
      <c r="L362" s="82">
        <f t="shared" si="43"/>
        <v>0</v>
      </c>
      <c r="M362" s="89"/>
      <c r="N362" s="89"/>
      <c r="O362" s="89"/>
    </row>
    <row r="363" spans="2:15" ht="25.5" hidden="1">
      <c r="B363" s="131" t="s">
        <v>94</v>
      </c>
      <c r="C363" s="80" t="s">
        <v>649</v>
      </c>
      <c r="D363" s="81" t="s">
        <v>647</v>
      </c>
      <c r="E363" s="81"/>
      <c r="F363" s="80"/>
      <c r="G363" s="82">
        <f>G364+G367</f>
        <v>0</v>
      </c>
      <c r="H363" s="82">
        <f>H364+H367</f>
        <v>0</v>
      </c>
      <c r="I363" s="82">
        <f t="shared" si="41"/>
        <v>0</v>
      </c>
      <c r="J363" s="82">
        <f>J364+J367</f>
        <v>0</v>
      </c>
      <c r="K363" s="82">
        <f>K364+K367</f>
        <v>0</v>
      </c>
      <c r="L363" s="82">
        <f t="shared" si="43"/>
        <v>0</v>
      </c>
      <c r="M363" s="89"/>
      <c r="N363" s="89"/>
      <c r="O363" s="89"/>
    </row>
    <row r="364" spans="2:15" ht="25.5" hidden="1">
      <c r="B364" s="131" t="s">
        <v>854</v>
      </c>
      <c r="C364" s="80" t="s">
        <v>649</v>
      </c>
      <c r="D364" s="81" t="s">
        <v>647</v>
      </c>
      <c r="E364" s="81" t="s">
        <v>759</v>
      </c>
      <c r="F364" s="80"/>
      <c r="G364" s="82">
        <f aca="true" t="shared" si="44" ref="G364:K365">G365</f>
        <v>0</v>
      </c>
      <c r="H364" s="82">
        <f t="shared" si="44"/>
        <v>0</v>
      </c>
      <c r="I364" s="82">
        <f t="shared" si="41"/>
        <v>0</v>
      </c>
      <c r="J364" s="82">
        <f t="shared" si="44"/>
        <v>0</v>
      </c>
      <c r="K364" s="82">
        <f t="shared" si="44"/>
        <v>0</v>
      </c>
      <c r="L364" s="82">
        <f t="shared" si="43"/>
        <v>0</v>
      </c>
      <c r="M364" s="89"/>
      <c r="N364" s="89"/>
      <c r="O364" s="89"/>
    </row>
    <row r="365" spans="2:15" ht="25.5" hidden="1">
      <c r="B365" s="131" t="s">
        <v>855</v>
      </c>
      <c r="C365" s="80" t="s">
        <v>649</v>
      </c>
      <c r="D365" s="81" t="s">
        <v>647</v>
      </c>
      <c r="E365" s="81" t="s">
        <v>716</v>
      </c>
      <c r="F365" s="80"/>
      <c r="G365" s="82">
        <f t="shared" si="44"/>
        <v>0</v>
      </c>
      <c r="H365" s="82">
        <f t="shared" si="44"/>
        <v>0</v>
      </c>
      <c r="I365" s="82">
        <f t="shared" si="41"/>
        <v>0</v>
      </c>
      <c r="J365" s="82">
        <f t="shared" si="44"/>
        <v>0</v>
      </c>
      <c r="K365" s="82">
        <f t="shared" si="44"/>
        <v>0</v>
      </c>
      <c r="L365" s="82">
        <f t="shared" si="43"/>
        <v>0</v>
      </c>
      <c r="M365" s="89"/>
      <c r="N365" s="89"/>
      <c r="O365" s="89"/>
    </row>
    <row r="366" spans="2:15" ht="25.5" hidden="1">
      <c r="B366" s="131" t="s">
        <v>769</v>
      </c>
      <c r="C366" s="80" t="s">
        <v>649</v>
      </c>
      <c r="D366" s="81" t="s">
        <v>647</v>
      </c>
      <c r="E366" s="81" t="s">
        <v>716</v>
      </c>
      <c r="F366" s="80">
        <v>600</v>
      </c>
      <c r="G366" s="82">
        <v>0</v>
      </c>
      <c r="H366" s="82">
        <v>0</v>
      </c>
      <c r="I366" s="82">
        <f t="shared" si="41"/>
        <v>0</v>
      </c>
      <c r="J366" s="82"/>
      <c r="K366" s="82">
        <v>0</v>
      </c>
      <c r="L366" s="82">
        <f t="shared" si="43"/>
        <v>0</v>
      </c>
      <c r="M366" s="89"/>
      <c r="N366" s="89"/>
      <c r="O366" s="89"/>
    </row>
    <row r="367" spans="2:15" ht="25.5" hidden="1">
      <c r="B367" s="131" t="s">
        <v>859</v>
      </c>
      <c r="C367" s="80" t="s">
        <v>649</v>
      </c>
      <c r="D367" s="81" t="s">
        <v>647</v>
      </c>
      <c r="E367" s="81" t="s">
        <v>761</v>
      </c>
      <c r="F367" s="80"/>
      <c r="G367" s="82">
        <f aca="true" t="shared" si="45" ref="G367:K368">G368</f>
        <v>0</v>
      </c>
      <c r="H367" s="82">
        <f t="shared" si="45"/>
        <v>0</v>
      </c>
      <c r="I367" s="82">
        <f t="shared" si="41"/>
        <v>0</v>
      </c>
      <c r="J367" s="82">
        <f t="shared" si="45"/>
        <v>0</v>
      </c>
      <c r="K367" s="82">
        <f t="shared" si="45"/>
        <v>0</v>
      </c>
      <c r="L367" s="82">
        <f t="shared" si="43"/>
        <v>0</v>
      </c>
      <c r="M367" s="89"/>
      <c r="N367" s="89"/>
      <c r="O367" s="89"/>
    </row>
    <row r="368" spans="2:15" ht="25.5" hidden="1">
      <c r="B368" s="131" t="s">
        <v>867</v>
      </c>
      <c r="C368" s="80" t="s">
        <v>649</v>
      </c>
      <c r="D368" s="81" t="s">
        <v>647</v>
      </c>
      <c r="E368" s="81" t="s">
        <v>804</v>
      </c>
      <c r="F368" s="80"/>
      <c r="G368" s="82">
        <f t="shared" si="45"/>
        <v>0</v>
      </c>
      <c r="H368" s="82">
        <f t="shared" si="45"/>
        <v>0</v>
      </c>
      <c r="I368" s="82">
        <f t="shared" si="41"/>
        <v>0</v>
      </c>
      <c r="J368" s="82">
        <f t="shared" si="45"/>
        <v>0</v>
      </c>
      <c r="K368" s="82">
        <f t="shared" si="45"/>
        <v>0</v>
      </c>
      <c r="L368" s="82">
        <f t="shared" si="43"/>
        <v>0</v>
      </c>
      <c r="M368" s="89"/>
      <c r="N368" s="89"/>
      <c r="O368" s="89"/>
    </row>
    <row r="369" spans="2:15" ht="25.5" hidden="1">
      <c r="B369" s="131" t="s">
        <v>769</v>
      </c>
      <c r="C369" s="80" t="s">
        <v>649</v>
      </c>
      <c r="D369" s="81" t="s">
        <v>647</v>
      </c>
      <c r="E369" s="81" t="s">
        <v>804</v>
      </c>
      <c r="F369" s="80">
        <v>600</v>
      </c>
      <c r="G369" s="82">
        <v>0</v>
      </c>
      <c r="H369" s="82">
        <v>0</v>
      </c>
      <c r="I369" s="82">
        <f t="shared" si="41"/>
        <v>0</v>
      </c>
      <c r="J369" s="82"/>
      <c r="K369" s="82">
        <v>0</v>
      </c>
      <c r="L369" s="82">
        <f t="shared" si="43"/>
        <v>0</v>
      </c>
      <c r="M369" s="89"/>
      <c r="N369" s="89"/>
      <c r="O369" s="89"/>
    </row>
    <row r="370" spans="2:15" ht="12.75">
      <c r="B370" s="131" t="s">
        <v>551</v>
      </c>
      <c r="C370" s="80" t="s">
        <v>649</v>
      </c>
      <c r="D370" s="81" t="s">
        <v>649</v>
      </c>
      <c r="E370" s="81"/>
      <c r="F370" s="80"/>
      <c r="G370" s="82">
        <f>G371</f>
        <v>1529300</v>
      </c>
      <c r="H370" s="82">
        <f>H371</f>
        <v>72.5600000000004</v>
      </c>
      <c r="I370" s="82">
        <f t="shared" si="41"/>
        <v>1529372.56</v>
      </c>
      <c r="J370" s="82">
        <f>J371</f>
        <v>1534100</v>
      </c>
      <c r="K370" s="82">
        <f>K371</f>
        <v>107.44000000000051</v>
      </c>
      <c r="L370" s="82">
        <f t="shared" si="43"/>
        <v>1534207.44</v>
      </c>
      <c r="M370" s="89"/>
      <c r="N370" s="89"/>
      <c r="O370" s="89"/>
    </row>
    <row r="371" spans="2:15" ht="38.25">
      <c r="B371" s="131" t="s">
        <v>1286</v>
      </c>
      <c r="C371" s="80" t="s">
        <v>649</v>
      </c>
      <c r="D371" s="81" t="s">
        <v>649</v>
      </c>
      <c r="E371" s="81" t="s">
        <v>1231</v>
      </c>
      <c r="F371" s="80"/>
      <c r="G371" s="82">
        <f>G372</f>
        <v>1529300</v>
      </c>
      <c r="H371" s="82">
        <f>H372</f>
        <v>72.5600000000004</v>
      </c>
      <c r="I371" s="82">
        <f t="shared" si="41"/>
        <v>1529372.56</v>
      </c>
      <c r="J371" s="82">
        <f>J372</f>
        <v>1534100</v>
      </c>
      <c r="K371" s="82">
        <f>K372</f>
        <v>107.44000000000051</v>
      </c>
      <c r="L371" s="82">
        <f t="shared" si="43"/>
        <v>1534207.44</v>
      </c>
      <c r="M371" s="89"/>
      <c r="N371" s="89"/>
      <c r="O371" s="89"/>
    </row>
    <row r="372" spans="2:15" ht="12.75">
      <c r="B372" s="131" t="s">
        <v>1287</v>
      </c>
      <c r="C372" s="80" t="s">
        <v>649</v>
      </c>
      <c r="D372" s="81" t="s">
        <v>649</v>
      </c>
      <c r="E372" s="81" t="s">
        <v>1230</v>
      </c>
      <c r="F372" s="80"/>
      <c r="G372" s="82">
        <f>G378+G373</f>
        <v>1529300</v>
      </c>
      <c r="H372" s="82">
        <f>H378+H373</f>
        <v>72.5600000000004</v>
      </c>
      <c r="I372" s="82">
        <f t="shared" si="41"/>
        <v>1529372.56</v>
      </c>
      <c r="J372" s="82">
        <f>J378+J373</f>
        <v>1534100</v>
      </c>
      <c r="K372" s="82">
        <f>K378+K373</f>
        <v>107.44000000000051</v>
      </c>
      <c r="L372" s="82">
        <f t="shared" si="43"/>
        <v>1534207.44</v>
      </c>
      <c r="M372" s="89"/>
      <c r="N372" s="89"/>
      <c r="O372" s="89"/>
    </row>
    <row r="373" spans="2:15" ht="25.5">
      <c r="B373" s="131" t="s">
        <v>1477</v>
      </c>
      <c r="C373" s="80" t="s">
        <v>649</v>
      </c>
      <c r="D373" s="80" t="s">
        <v>649</v>
      </c>
      <c r="E373" s="80" t="s">
        <v>1476</v>
      </c>
      <c r="F373" s="80"/>
      <c r="G373" s="82">
        <f>G374+G376</f>
        <v>6500</v>
      </c>
      <c r="H373" s="82">
        <f>H374+H376</f>
        <v>72.5600000000004</v>
      </c>
      <c r="I373" s="82">
        <f t="shared" si="41"/>
        <v>6572.56</v>
      </c>
      <c r="J373" s="82">
        <f>J374+J376</f>
        <v>11300</v>
      </c>
      <c r="K373" s="82">
        <f>K374+K376</f>
        <v>107.44000000000051</v>
      </c>
      <c r="L373" s="82">
        <f t="shared" si="43"/>
        <v>11407.44</v>
      </c>
      <c r="M373" s="89"/>
      <c r="N373" s="89"/>
      <c r="O373" s="89"/>
    </row>
    <row r="374" spans="2:15" ht="38.25">
      <c r="B374" s="131" t="s">
        <v>1588</v>
      </c>
      <c r="C374" s="80" t="s">
        <v>649</v>
      </c>
      <c r="D374" s="80" t="s">
        <v>649</v>
      </c>
      <c r="E374" s="80" t="s">
        <v>1587</v>
      </c>
      <c r="F374" s="80"/>
      <c r="G374" s="82">
        <f>G375</f>
        <v>6500</v>
      </c>
      <c r="H374" s="82">
        <f>H375</f>
        <v>-6500</v>
      </c>
      <c r="I374" s="82">
        <f t="shared" si="41"/>
        <v>0</v>
      </c>
      <c r="J374" s="82">
        <f>J375</f>
        <v>11300</v>
      </c>
      <c r="K374" s="82">
        <f>K375</f>
        <v>-11300</v>
      </c>
      <c r="L374" s="82">
        <f t="shared" si="43"/>
        <v>0</v>
      </c>
      <c r="M374" s="89"/>
      <c r="N374" s="89"/>
      <c r="O374" s="89"/>
    </row>
    <row r="375" spans="2:15" ht="25.5">
      <c r="B375" s="131" t="s">
        <v>768</v>
      </c>
      <c r="C375" s="80" t="s">
        <v>649</v>
      </c>
      <c r="D375" s="80" t="s">
        <v>649</v>
      </c>
      <c r="E375" s="80" t="s">
        <v>1587</v>
      </c>
      <c r="F375" s="80" t="s">
        <v>974</v>
      </c>
      <c r="G375" s="82">
        <v>6500</v>
      </c>
      <c r="H375" s="82">
        <v>-6500</v>
      </c>
      <c r="I375" s="82">
        <f t="shared" si="41"/>
        <v>0</v>
      </c>
      <c r="J375" s="82">
        <v>11300</v>
      </c>
      <c r="K375" s="82">
        <v>-11300</v>
      </c>
      <c r="L375" s="82">
        <f t="shared" si="43"/>
        <v>0</v>
      </c>
      <c r="M375" s="89"/>
      <c r="N375" s="89"/>
      <c r="O375" s="89"/>
    </row>
    <row r="376" spans="2:15" ht="38.25">
      <c r="B376" s="131" t="s">
        <v>1588</v>
      </c>
      <c r="C376" s="80" t="s">
        <v>649</v>
      </c>
      <c r="D376" s="80" t="s">
        <v>649</v>
      </c>
      <c r="E376" s="80" t="s">
        <v>1597</v>
      </c>
      <c r="F376" s="80"/>
      <c r="G376" s="82">
        <f>G377</f>
        <v>0</v>
      </c>
      <c r="H376" s="82">
        <f>H377</f>
        <v>6572.56</v>
      </c>
      <c r="I376" s="82">
        <f t="shared" si="41"/>
        <v>6572.56</v>
      </c>
      <c r="J376" s="82">
        <f>J377</f>
        <v>0</v>
      </c>
      <c r="K376" s="82">
        <f>K377</f>
        <v>11407.44</v>
      </c>
      <c r="L376" s="82">
        <f t="shared" si="43"/>
        <v>11407.44</v>
      </c>
      <c r="M376" s="89"/>
      <c r="N376" s="89"/>
      <c r="O376" s="89"/>
    </row>
    <row r="377" spans="2:15" ht="25.5">
      <c r="B377" s="131" t="s">
        <v>768</v>
      </c>
      <c r="C377" s="80" t="s">
        <v>649</v>
      </c>
      <c r="D377" s="80" t="s">
        <v>649</v>
      </c>
      <c r="E377" s="80" t="s">
        <v>1597</v>
      </c>
      <c r="F377" s="80" t="s">
        <v>974</v>
      </c>
      <c r="G377" s="82">
        <v>0</v>
      </c>
      <c r="H377" s="82">
        <v>6572.56</v>
      </c>
      <c r="I377" s="82">
        <f t="shared" si="41"/>
        <v>6572.56</v>
      </c>
      <c r="J377" s="82">
        <v>0</v>
      </c>
      <c r="K377" s="82">
        <v>11407.44</v>
      </c>
      <c r="L377" s="82">
        <f t="shared" si="43"/>
        <v>11407.44</v>
      </c>
      <c r="M377" s="89"/>
      <c r="N377" s="89"/>
      <c r="O377" s="89"/>
    </row>
    <row r="378" spans="2:15" ht="25.5">
      <c r="B378" s="131" t="s">
        <v>1288</v>
      </c>
      <c r="C378" s="80" t="s">
        <v>649</v>
      </c>
      <c r="D378" s="81" t="s">
        <v>649</v>
      </c>
      <c r="E378" s="81" t="s">
        <v>1229</v>
      </c>
      <c r="F378" s="80"/>
      <c r="G378" s="82">
        <f>G379</f>
        <v>1522800</v>
      </c>
      <c r="H378" s="82">
        <f>H379</f>
        <v>0</v>
      </c>
      <c r="I378" s="82">
        <f t="shared" si="41"/>
        <v>1522800</v>
      </c>
      <c r="J378" s="82">
        <f>J379</f>
        <v>1522800</v>
      </c>
      <c r="K378" s="82">
        <f>K379</f>
        <v>0</v>
      </c>
      <c r="L378" s="82">
        <f t="shared" si="43"/>
        <v>1522800</v>
      </c>
      <c r="M378" s="89"/>
      <c r="N378" s="89"/>
      <c r="O378" s="89"/>
    </row>
    <row r="379" spans="2:15" ht="25.5">
      <c r="B379" s="131" t="s">
        <v>1289</v>
      </c>
      <c r="C379" s="80" t="s">
        <v>649</v>
      </c>
      <c r="D379" s="81" t="s">
        <v>649</v>
      </c>
      <c r="E379" s="81" t="s">
        <v>1228</v>
      </c>
      <c r="F379" s="80"/>
      <c r="G379" s="82">
        <f>G380+G381</f>
        <v>1522800</v>
      </c>
      <c r="H379" s="82">
        <f>H380+H381</f>
        <v>0</v>
      </c>
      <c r="I379" s="82">
        <f t="shared" si="41"/>
        <v>1522800</v>
      </c>
      <c r="J379" s="82">
        <f>J380+J381</f>
        <v>1522800</v>
      </c>
      <c r="K379" s="82">
        <f>K380+K381</f>
        <v>0</v>
      </c>
      <c r="L379" s="82">
        <f t="shared" si="43"/>
        <v>1522800</v>
      </c>
      <c r="M379" s="89"/>
      <c r="N379" s="89"/>
      <c r="O379" s="89"/>
    </row>
    <row r="380" spans="2:15" ht="22.5">
      <c r="B380" s="131" t="s">
        <v>773</v>
      </c>
      <c r="C380" s="80" t="s">
        <v>649</v>
      </c>
      <c r="D380" s="81" t="s">
        <v>649</v>
      </c>
      <c r="E380" s="81" t="s">
        <v>1228</v>
      </c>
      <c r="F380" s="80" t="s">
        <v>1002</v>
      </c>
      <c r="G380" s="82">
        <v>893600</v>
      </c>
      <c r="H380" s="82">
        <v>0</v>
      </c>
      <c r="I380" s="82">
        <f t="shared" si="41"/>
        <v>893600</v>
      </c>
      <c r="J380" s="82">
        <v>893600</v>
      </c>
      <c r="K380" s="82">
        <v>0</v>
      </c>
      <c r="L380" s="82">
        <f t="shared" si="43"/>
        <v>893600</v>
      </c>
      <c r="M380" s="89"/>
      <c r="N380" s="89"/>
      <c r="O380" s="89"/>
    </row>
    <row r="381" spans="2:15" ht="25.5">
      <c r="B381" s="131" t="s">
        <v>769</v>
      </c>
      <c r="C381" s="80" t="s">
        <v>649</v>
      </c>
      <c r="D381" s="81" t="s">
        <v>649</v>
      </c>
      <c r="E381" s="81" t="s">
        <v>1228</v>
      </c>
      <c r="F381" s="80" t="s">
        <v>976</v>
      </c>
      <c r="G381" s="82">
        <v>629200</v>
      </c>
      <c r="H381" s="82">
        <v>0</v>
      </c>
      <c r="I381" s="82">
        <f t="shared" si="41"/>
        <v>629200</v>
      </c>
      <c r="J381" s="82">
        <v>629200</v>
      </c>
      <c r="K381" s="82">
        <v>0</v>
      </c>
      <c r="L381" s="82">
        <f t="shared" si="43"/>
        <v>629200</v>
      </c>
      <c r="M381" s="89"/>
      <c r="N381" s="89"/>
      <c r="O381" s="89"/>
    </row>
    <row r="382" spans="2:15" ht="12.75">
      <c r="B382" s="131" t="s">
        <v>553</v>
      </c>
      <c r="C382" s="80" t="s">
        <v>649</v>
      </c>
      <c r="D382" s="81" t="s">
        <v>645</v>
      </c>
      <c r="E382" s="81"/>
      <c r="F382" s="80"/>
      <c r="G382" s="82">
        <f>G386+G391+G383+G394</f>
        <v>19792160</v>
      </c>
      <c r="H382" s="82">
        <f>H386+H391+H383+H394</f>
        <v>0</v>
      </c>
      <c r="I382" s="82">
        <f t="shared" si="41"/>
        <v>19792160</v>
      </c>
      <c r="J382" s="82">
        <f>J386+J391+J383+J394</f>
        <v>19792160</v>
      </c>
      <c r="K382" s="82">
        <f>K386+K391+K383+K394</f>
        <v>0</v>
      </c>
      <c r="L382" s="82">
        <f t="shared" si="43"/>
        <v>19792160</v>
      </c>
      <c r="M382" s="89"/>
      <c r="N382" s="89"/>
      <c r="O382" s="89"/>
    </row>
    <row r="383" spans="2:15" ht="38.25" hidden="1">
      <c r="B383" s="131" t="s">
        <v>868</v>
      </c>
      <c r="C383" s="80" t="s">
        <v>649</v>
      </c>
      <c r="D383" s="81" t="s">
        <v>645</v>
      </c>
      <c r="E383" s="81" t="s">
        <v>738</v>
      </c>
      <c r="F383" s="80"/>
      <c r="G383" s="82">
        <f aca="true" t="shared" si="46" ref="G383:K384">G384</f>
        <v>0</v>
      </c>
      <c r="H383" s="82">
        <f t="shared" si="46"/>
        <v>0</v>
      </c>
      <c r="I383" s="82">
        <f t="shared" si="41"/>
        <v>0</v>
      </c>
      <c r="J383" s="82">
        <f t="shared" si="46"/>
        <v>0</v>
      </c>
      <c r="K383" s="82">
        <f t="shared" si="46"/>
        <v>0</v>
      </c>
      <c r="L383" s="82">
        <f t="shared" si="43"/>
        <v>0</v>
      </c>
      <c r="M383" s="89"/>
      <c r="N383" s="89"/>
      <c r="O383" s="89"/>
    </row>
    <row r="384" spans="2:15" ht="25.5" hidden="1">
      <c r="B384" s="131" t="s">
        <v>985</v>
      </c>
      <c r="C384" s="80" t="s">
        <v>649</v>
      </c>
      <c r="D384" s="81" t="s">
        <v>645</v>
      </c>
      <c r="E384" s="81" t="s">
        <v>981</v>
      </c>
      <c r="F384" s="80"/>
      <c r="G384" s="82">
        <f t="shared" si="46"/>
        <v>0</v>
      </c>
      <c r="H384" s="82">
        <f t="shared" si="46"/>
        <v>0</v>
      </c>
      <c r="I384" s="82">
        <f t="shared" si="41"/>
        <v>0</v>
      </c>
      <c r="J384" s="82">
        <f t="shared" si="46"/>
        <v>0</v>
      </c>
      <c r="K384" s="82">
        <f t="shared" si="46"/>
        <v>0</v>
      </c>
      <c r="L384" s="82">
        <f t="shared" si="43"/>
        <v>0</v>
      </c>
      <c r="M384" s="89"/>
      <c r="N384" s="89"/>
      <c r="O384" s="89"/>
    </row>
    <row r="385" spans="2:15" ht="25.5" hidden="1">
      <c r="B385" s="131" t="s">
        <v>768</v>
      </c>
      <c r="C385" s="80" t="s">
        <v>649</v>
      </c>
      <c r="D385" s="81" t="s">
        <v>645</v>
      </c>
      <c r="E385" s="81" t="s">
        <v>981</v>
      </c>
      <c r="F385" s="80">
        <v>200</v>
      </c>
      <c r="G385" s="82">
        <v>0</v>
      </c>
      <c r="H385" s="82">
        <v>0</v>
      </c>
      <c r="I385" s="82">
        <f t="shared" si="41"/>
        <v>0</v>
      </c>
      <c r="J385" s="82"/>
      <c r="K385" s="82">
        <v>0</v>
      </c>
      <c r="L385" s="82">
        <f t="shared" si="43"/>
        <v>0</v>
      </c>
      <c r="M385" s="89"/>
      <c r="N385" s="89"/>
      <c r="O385" s="89"/>
    </row>
    <row r="386" spans="2:15" ht="51" hidden="1">
      <c r="B386" s="131" t="s">
        <v>878</v>
      </c>
      <c r="C386" s="80" t="s">
        <v>649</v>
      </c>
      <c r="D386" s="81" t="s">
        <v>645</v>
      </c>
      <c r="E386" s="81" t="s">
        <v>762</v>
      </c>
      <c r="F386" s="80"/>
      <c r="G386" s="82">
        <f>G387+G389</f>
        <v>0</v>
      </c>
      <c r="H386" s="82">
        <f>H387+H389</f>
        <v>0</v>
      </c>
      <c r="I386" s="82">
        <f t="shared" si="41"/>
        <v>0</v>
      </c>
      <c r="J386" s="82">
        <f>J387+J389</f>
        <v>0</v>
      </c>
      <c r="K386" s="82">
        <f>K387+K389</f>
        <v>0</v>
      </c>
      <c r="L386" s="82">
        <f t="shared" si="43"/>
        <v>0</v>
      </c>
      <c r="M386" s="89"/>
      <c r="N386" s="89"/>
      <c r="O386" s="89"/>
    </row>
    <row r="387" spans="2:15" ht="12.75" hidden="1">
      <c r="B387" s="131" t="s">
        <v>879</v>
      </c>
      <c r="C387" s="80" t="s">
        <v>649</v>
      </c>
      <c r="D387" s="81" t="s">
        <v>645</v>
      </c>
      <c r="E387" s="81" t="s">
        <v>724</v>
      </c>
      <c r="F387" s="80"/>
      <c r="G387" s="82">
        <f>G388</f>
        <v>0</v>
      </c>
      <c r="H387" s="82">
        <f>H388</f>
        <v>0</v>
      </c>
      <c r="I387" s="82">
        <f t="shared" si="41"/>
        <v>0</v>
      </c>
      <c r="J387" s="82">
        <f>J388</f>
        <v>0</v>
      </c>
      <c r="K387" s="82">
        <f>K388</f>
        <v>0</v>
      </c>
      <c r="L387" s="82">
        <f t="shared" si="43"/>
        <v>0</v>
      </c>
      <c r="M387" s="89"/>
      <c r="N387" s="89"/>
      <c r="O387" s="89"/>
    </row>
    <row r="388" spans="2:15" ht="25.5" hidden="1">
      <c r="B388" s="131" t="s">
        <v>768</v>
      </c>
      <c r="C388" s="80" t="s">
        <v>649</v>
      </c>
      <c r="D388" s="81" t="s">
        <v>645</v>
      </c>
      <c r="E388" s="81" t="s">
        <v>724</v>
      </c>
      <c r="F388" s="80">
        <v>200</v>
      </c>
      <c r="G388" s="82">
        <v>0</v>
      </c>
      <c r="H388" s="82">
        <v>0</v>
      </c>
      <c r="I388" s="82">
        <f t="shared" si="41"/>
        <v>0</v>
      </c>
      <c r="J388" s="82"/>
      <c r="K388" s="82">
        <v>0</v>
      </c>
      <c r="L388" s="82">
        <f t="shared" si="43"/>
        <v>0</v>
      </c>
      <c r="M388" s="89"/>
      <c r="N388" s="89"/>
      <c r="O388" s="89"/>
    </row>
    <row r="389" spans="2:15" ht="25.5" hidden="1">
      <c r="B389" s="131" t="s">
        <v>995</v>
      </c>
      <c r="C389" s="80" t="s">
        <v>649</v>
      </c>
      <c r="D389" s="81" t="s">
        <v>645</v>
      </c>
      <c r="E389" s="81" t="s">
        <v>989</v>
      </c>
      <c r="F389" s="80"/>
      <c r="G389" s="82">
        <f>G390</f>
        <v>0</v>
      </c>
      <c r="H389" s="82">
        <f>H390</f>
        <v>0</v>
      </c>
      <c r="I389" s="82">
        <f t="shared" si="41"/>
        <v>0</v>
      </c>
      <c r="J389" s="82">
        <f>J390</f>
        <v>0</v>
      </c>
      <c r="K389" s="82">
        <f>K390</f>
        <v>0</v>
      </c>
      <c r="L389" s="82">
        <f t="shared" si="43"/>
        <v>0</v>
      </c>
      <c r="M389" s="89"/>
      <c r="N389" s="89"/>
      <c r="O389" s="89"/>
    </row>
    <row r="390" spans="2:15" ht="25.5" hidden="1">
      <c r="B390" s="131" t="s">
        <v>768</v>
      </c>
      <c r="C390" s="80" t="s">
        <v>649</v>
      </c>
      <c r="D390" s="81" t="s">
        <v>645</v>
      </c>
      <c r="E390" s="81" t="s">
        <v>989</v>
      </c>
      <c r="F390" s="80" t="s">
        <v>974</v>
      </c>
      <c r="G390" s="82">
        <v>0</v>
      </c>
      <c r="H390" s="82">
        <v>0</v>
      </c>
      <c r="I390" s="82">
        <f t="shared" si="41"/>
        <v>0</v>
      </c>
      <c r="J390" s="82"/>
      <c r="K390" s="82">
        <v>0</v>
      </c>
      <c r="L390" s="82">
        <f t="shared" si="43"/>
        <v>0</v>
      </c>
      <c r="M390" s="89"/>
      <c r="N390" s="89"/>
      <c r="O390" s="89"/>
    </row>
    <row r="391" spans="2:15" ht="25.5" hidden="1">
      <c r="B391" s="131" t="s">
        <v>993</v>
      </c>
      <c r="C391" s="80" t="s">
        <v>649</v>
      </c>
      <c r="D391" s="81" t="s">
        <v>645</v>
      </c>
      <c r="E391" s="81" t="s">
        <v>992</v>
      </c>
      <c r="F391" s="80"/>
      <c r="G391" s="82">
        <f aca="true" t="shared" si="47" ref="G391:K392">G392</f>
        <v>0</v>
      </c>
      <c r="H391" s="82">
        <f t="shared" si="47"/>
        <v>0</v>
      </c>
      <c r="I391" s="82">
        <f t="shared" si="41"/>
        <v>0</v>
      </c>
      <c r="J391" s="82">
        <f t="shared" si="47"/>
        <v>0</v>
      </c>
      <c r="K391" s="82">
        <f t="shared" si="47"/>
        <v>0</v>
      </c>
      <c r="L391" s="82">
        <f t="shared" si="43"/>
        <v>0</v>
      </c>
      <c r="M391" s="89"/>
      <c r="N391" s="89"/>
      <c r="O391" s="89"/>
    </row>
    <row r="392" spans="2:15" ht="25.5" hidden="1">
      <c r="B392" s="131" t="s">
        <v>994</v>
      </c>
      <c r="C392" s="80" t="s">
        <v>649</v>
      </c>
      <c r="D392" s="81" t="s">
        <v>645</v>
      </c>
      <c r="E392" s="81" t="s">
        <v>991</v>
      </c>
      <c r="F392" s="80"/>
      <c r="G392" s="82">
        <f t="shared" si="47"/>
        <v>0</v>
      </c>
      <c r="H392" s="82">
        <f t="shared" si="47"/>
        <v>0</v>
      </c>
      <c r="I392" s="82">
        <f t="shared" si="41"/>
        <v>0</v>
      </c>
      <c r="J392" s="82">
        <f t="shared" si="47"/>
        <v>0</v>
      </c>
      <c r="K392" s="82">
        <f t="shared" si="47"/>
        <v>0</v>
      </c>
      <c r="L392" s="82">
        <f t="shared" si="43"/>
        <v>0</v>
      </c>
      <c r="M392" s="89"/>
      <c r="N392" s="89"/>
      <c r="O392" s="89"/>
    </row>
    <row r="393" spans="2:15" ht="25.5" hidden="1">
      <c r="B393" s="131" t="s">
        <v>768</v>
      </c>
      <c r="C393" s="80" t="s">
        <v>649</v>
      </c>
      <c r="D393" s="81" t="s">
        <v>645</v>
      </c>
      <c r="E393" s="81" t="s">
        <v>991</v>
      </c>
      <c r="F393" s="80" t="s">
        <v>974</v>
      </c>
      <c r="G393" s="82"/>
      <c r="H393" s="82"/>
      <c r="I393" s="82">
        <f t="shared" si="41"/>
        <v>0</v>
      </c>
      <c r="J393" s="82"/>
      <c r="K393" s="82">
        <v>0</v>
      </c>
      <c r="L393" s="82">
        <f t="shared" si="43"/>
        <v>0</v>
      </c>
      <c r="M393" s="89"/>
      <c r="N393" s="89"/>
      <c r="O393" s="89"/>
    </row>
    <row r="394" spans="2:15" ht="25.5">
      <c r="B394" s="131" t="s">
        <v>1256</v>
      </c>
      <c r="C394" s="80" t="s">
        <v>649</v>
      </c>
      <c r="D394" s="81" t="s">
        <v>645</v>
      </c>
      <c r="E394" s="81" t="s">
        <v>1174</v>
      </c>
      <c r="F394" s="80"/>
      <c r="G394" s="82">
        <f>G395</f>
        <v>19792160</v>
      </c>
      <c r="H394" s="82">
        <f>H395</f>
        <v>0</v>
      </c>
      <c r="I394" s="82">
        <f t="shared" si="41"/>
        <v>19792160</v>
      </c>
      <c r="J394" s="82">
        <f>J395</f>
        <v>19792160</v>
      </c>
      <c r="K394" s="82">
        <f>K395</f>
        <v>0</v>
      </c>
      <c r="L394" s="82">
        <f t="shared" si="43"/>
        <v>19792160</v>
      </c>
      <c r="M394" s="89"/>
      <c r="N394" s="89"/>
      <c r="O394" s="89"/>
    </row>
    <row r="395" spans="2:15" ht="38.25">
      <c r="B395" s="131" t="s">
        <v>1422</v>
      </c>
      <c r="C395" s="80" t="s">
        <v>649</v>
      </c>
      <c r="D395" s="81" t="s">
        <v>645</v>
      </c>
      <c r="E395" s="81" t="s">
        <v>1212</v>
      </c>
      <c r="F395" s="80"/>
      <c r="G395" s="82">
        <f>G396+G401</f>
        <v>19792160</v>
      </c>
      <c r="H395" s="82">
        <f>H396+H401</f>
        <v>0</v>
      </c>
      <c r="I395" s="82">
        <f t="shared" si="41"/>
        <v>19792160</v>
      </c>
      <c r="J395" s="82">
        <f>J396+J401</f>
        <v>19792160</v>
      </c>
      <c r="K395" s="82">
        <f>K396+K401</f>
        <v>0</v>
      </c>
      <c r="L395" s="82">
        <f t="shared" si="43"/>
        <v>19792160</v>
      </c>
      <c r="M395" s="89"/>
      <c r="N395" s="89"/>
      <c r="O395" s="89"/>
    </row>
    <row r="396" spans="2:15" ht="38.25">
      <c r="B396" s="131" t="s">
        <v>1290</v>
      </c>
      <c r="C396" s="80" t="s">
        <v>649</v>
      </c>
      <c r="D396" s="81" t="s">
        <v>645</v>
      </c>
      <c r="E396" s="81" t="s">
        <v>1213</v>
      </c>
      <c r="F396" s="80"/>
      <c r="G396" s="82">
        <f>G397+G399</f>
        <v>6015760</v>
      </c>
      <c r="H396" s="82">
        <f>H397+H399</f>
        <v>0</v>
      </c>
      <c r="I396" s="82">
        <f t="shared" si="41"/>
        <v>6015760</v>
      </c>
      <c r="J396" s="82">
        <f>J397+J399</f>
        <v>6015760</v>
      </c>
      <c r="K396" s="82">
        <f>K397+K399</f>
        <v>0</v>
      </c>
      <c r="L396" s="82">
        <f t="shared" si="43"/>
        <v>6015760</v>
      </c>
      <c r="M396" s="89"/>
      <c r="N396" s="89"/>
      <c r="O396" s="89"/>
    </row>
    <row r="397" spans="2:15" ht="25.5">
      <c r="B397" s="131" t="s">
        <v>881</v>
      </c>
      <c r="C397" s="80" t="s">
        <v>649</v>
      </c>
      <c r="D397" s="81" t="s">
        <v>645</v>
      </c>
      <c r="E397" s="81" t="s">
        <v>1347</v>
      </c>
      <c r="F397" s="80"/>
      <c r="G397" s="82">
        <f>G398</f>
        <v>629320</v>
      </c>
      <c r="H397" s="82">
        <f>H398</f>
        <v>0</v>
      </c>
      <c r="I397" s="82">
        <f t="shared" si="41"/>
        <v>629320</v>
      </c>
      <c r="J397" s="82">
        <f>J398</f>
        <v>629320</v>
      </c>
      <c r="K397" s="82">
        <f>K398</f>
        <v>0</v>
      </c>
      <c r="L397" s="82">
        <f t="shared" si="43"/>
        <v>629320</v>
      </c>
      <c r="M397" s="89"/>
      <c r="N397" s="89"/>
      <c r="O397" s="89"/>
    </row>
    <row r="398" spans="2:15" ht="51">
      <c r="B398" s="131" t="s">
        <v>767</v>
      </c>
      <c r="C398" s="80" t="s">
        <v>649</v>
      </c>
      <c r="D398" s="81" t="s">
        <v>645</v>
      </c>
      <c r="E398" s="81" t="s">
        <v>1347</v>
      </c>
      <c r="F398" s="80" t="s">
        <v>735</v>
      </c>
      <c r="G398" s="82">
        <v>629320</v>
      </c>
      <c r="H398" s="82">
        <v>0</v>
      </c>
      <c r="I398" s="82">
        <f t="shared" si="41"/>
        <v>629320</v>
      </c>
      <c r="J398" s="82">
        <v>629320</v>
      </c>
      <c r="K398" s="82">
        <v>0</v>
      </c>
      <c r="L398" s="82">
        <f t="shared" si="43"/>
        <v>629320</v>
      </c>
      <c r="M398" s="89"/>
      <c r="N398" s="89"/>
      <c r="O398" s="89"/>
    </row>
    <row r="399" spans="2:15" ht="25.5">
      <c r="B399" s="131" t="s">
        <v>1117</v>
      </c>
      <c r="C399" s="80" t="s">
        <v>649</v>
      </c>
      <c r="D399" s="81" t="s">
        <v>645</v>
      </c>
      <c r="E399" s="81" t="s">
        <v>1348</v>
      </c>
      <c r="F399" s="80"/>
      <c r="G399" s="82">
        <f>G400</f>
        <v>5386440</v>
      </c>
      <c r="H399" s="82">
        <f>H400</f>
        <v>0</v>
      </c>
      <c r="I399" s="82">
        <f t="shared" si="41"/>
        <v>5386440</v>
      </c>
      <c r="J399" s="82">
        <f>J400</f>
        <v>5386440</v>
      </c>
      <c r="K399" s="82">
        <f>K400</f>
        <v>0</v>
      </c>
      <c r="L399" s="82">
        <f t="shared" si="43"/>
        <v>5386440</v>
      </c>
      <c r="M399" s="89"/>
      <c r="N399" s="89"/>
      <c r="O399" s="89"/>
    </row>
    <row r="400" spans="2:15" ht="51">
      <c r="B400" s="131" t="s">
        <v>767</v>
      </c>
      <c r="C400" s="80" t="s">
        <v>649</v>
      </c>
      <c r="D400" s="81" t="s">
        <v>645</v>
      </c>
      <c r="E400" s="81" t="s">
        <v>1348</v>
      </c>
      <c r="F400" s="80" t="s">
        <v>735</v>
      </c>
      <c r="G400" s="82">
        <v>5386440</v>
      </c>
      <c r="H400" s="82">
        <v>0</v>
      </c>
      <c r="I400" s="82">
        <f t="shared" si="41"/>
        <v>5386440</v>
      </c>
      <c r="J400" s="82">
        <v>5386440</v>
      </c>
      <c r="K400" s="82">
        <v>0</v>
      </c>
      <c r="L400" s="82">
        <f t="shared" si="43"/>
        <v>5386440</v>
      </c>
      <c r="M400" s="89"/>
      <c r="N400" s="89"/>
      <c r="O400" s="89"/>
    </row>
    <row r="401" spans="2:15" ht="38.25">
      <c r="B401" s="131" t="s">
        <v>1291</v>
      </c>
      <c r="C401" s="80" t="s">
        <v>649</v>
      </c>
      <c r="D401" s="81" t="s">
        <v>645</v>
      </c>
      <c r="E401" s="81" t="s">
        <v>1214</v>
      </c>
      <c r="F401" s="80"/>
      <c r="G401" s="82">
        <f>G402+G406</f>
        <v>13776400</v>
      </c>
      <c r="H401" s="82">
        <f>H402+H406</f>
        <v>0</v>
      </c>
      <c r="I401" s="82">
        <f t="shared" si="41"/>
        <v>13776400</v>
      </c>
      <c r="J401" s="82">
        <f>J402+J406</f>
        <v>13776400</v>
      </c>
      <c r="K401" s="82">
        <f>K402+K406</f>
        <v>0</v>
      </c>
      <c r="L401" s="82">
        <f t="shared" si="43"/>
        <v>13776400</v>
      </c>
      <c r="M401" s="89"/>
      <c r="N401" s="89"/>
      <c r="O401" s="89"/>
    </row>
    <row r="402" spans="2:15" ht="38.25">
      <c r="B402" s="131" t="s">
        <v>1292</v>
      </c>
      <c r="C402" s="80" t="s">
        <v>649</v>
      </c>
      <c r="D402" s="81" t="s">
        <v>645</v>
      </c>
      <c r="E402" s="81" t="s">
        <v>1349</v>
      </c>
      <c r="F402" s="80"/>
      <c r="G402" s="82">
        <f>G403+G404+G405</f>
        <v>7714400</v>
      </c>
      <c r="H402" s="82">
        <f>H403+H404+H405</f>
        <v>0</v>
      </c>
      <c r="I402" s="82">
        <f aca="true" t="shared" si="48" ref="I402:I465">G402+H402</f>
        <v>7714400</v>
      </c>
      <c r="J402" s="82">
        <f>J403+J404+J405</f>
        <v>7714400</v>
      </c>
      <c r="K402" s="82">
        <f>K403+K404+K405</f>
        <v>0</v>
      </c>
      <c r="L402" s="82">
        <f t="shared" si="43"/>
        <v>7714400</v>
      </c>
      <c r="M402" s="89"/>
      <c r="N402" s="89"/>
      <c r="O402" s="89"/>
    </row>
    <row r="403" spans="2:15" ht="51">
      <c r="B403" s="131" t="s">
        <v>767</v>
      </c>
      <c r="C403" s="80" t="s">
        <v>649</v>
      </c>
      <c r="D403" s="81" t="s">
        <v>645</v>
      </c>
      <c r="E403" s="81" t="s">
        <v>1349</v>
      </c>
      <c r="F403" s="80" t="s">
        <v>735</v>
      </c>
      <c r="G403" s="82">
        <v>7430300</v>
      </c>
      <c r="H403" s="82">
        <v>0</v>
      </c>
      <c r="I403" s="82">
        <f t="shared" si="48"/>
        <v>7430300</v>
      </c>
      <c r="J403" s="82">
        <v>7430300</v>
      </c>
      <c r="K403" s="82">
        <v>0</v>
      </c>
      <c r="L403" s="82">
        <f t="shared" si="43"/>
        <v>7430300</v>
      </c>
      <c r="M403" s="89"/>
      <c r="N403" s="89"/>
      <c r="O403" s="89"/>
    </row>
    <row r="404" spans="2:15" ht="25.5">
      <c r="B404" s="131" t="s">
        <v>768</v>
      </c>
      <c r="C404" s="80" t="s">
        <v>649</v>
      </c>
      <c r="D404" s="81" t="s">
        <v>645</v>
      </c>
      <c r="E404" s="81" t="s">
        <v>1349</v>
      </c>
      <c r="F404" s="80" t="s">
        <v>974</v>
      </c>
      <c r="G404" s="82">
        <v>284100</v>
      </c>
      <c r="H404" s="82">
        <v>0</v>
      </c>
      <c r="I404" s="82">
        <f t="shared" si="48"/>
        <v>284100</v>
      </c>
      <c r="J404" s="82">
        <v>284100</v>
      </c>
      <c r="K404" s="82">
        <v>0</v>
      </c>
      <c r="L404" s="82">
        <f t="shared" si="43"/>
        <v>284100</v>
      </c>
      <c r="M404" s="89"/>
      <c r="N404" s="89"/>
      <c r="O404" s="89"/>
    </row>
    <row r="405" spans="2:15" ht="12.75" hidden="1">
      <c r="B405" s="131" t="s">
        <v>771</v>
      </c>
      <c r="C405" s="80" t="s">
        <v>649</v>
      </c>
      <c r="D405" s="81" t="s">
        <v>645</v>
      </c>
      <c r="E405" s="81" t="s">
        <v>1349</v>
      </c>
      <c r="F405" s="80" t="s">
        <v>970</v>
      </c>
      <c r="G405" s="82">
        <v>0</v>
      </c>
      <c r="H405" s="82">
        <v>0</v>
      </c>
      <c r="I405" s="82">
        <f t="shared" si="48"/>
        <v>0</v>
      </c>
      <c r="J405" s="82">
        <v>0</v>
      </c>
      <c r="K405" s="82">
        <v>0</v>
      </c>
      <c r="L405" s="82">
        <f aca="true" t="shared" si="49" ref="L405:L454">J405+K405</f>
        <v>0</v>
      </c>
      <c r="M405" s="89"/>
      <c r="N405" s="89"/>
      <c r="O405" s="89"/>
    </row>
    <row r="406" spans="2:15" ht="38.25">
      <c r="B406" s="131" t="s">
        <v>1292</v>
      </c>
      <c r="C406" s="80" t="s">
        <v>649</v>
      </c>
      <c r="D406" s="81" t="s">
        <v>645</v>
      </c>
      <c r="E406" s="81" t="s">
        <v>1350</v>
      </c>
      <c r="F406" s="80"/>
      <c r="G406" s="82">
        <f>G407</f>
        <v>6062000</v>
      </c>
      <c r="H406" s="82">
        <f>H407</f>
        <v>0</v>
      </c>
      <c r="I406" s="82">
        <f t="shared" si="48"/>
        <v>6062000</v>
      </c>
      <c r="J406" s="82">
        <f>J407</f>
        <v>6062000</v>
      </c>
      <c r="K406" s="82">
        <f>K407</f>
        <v>0</v>
      </c>
      <c r="L406" s="82">
        <f t="shared" si="49"/>
        <v>6062000</v>
      </c>
      <c r="M406" s="89"/>
      <c r="N406" s="89"/>
      <c r="O406" s="89"/>
    </row>
    <row r="407" spans="2:15" ht="51">
      <c r="B407" s="131" t="s">
        <v>767</v>
      </c>
      <c r="C407" s="80" t="s">
        <v>649</v>
      </c>
      <c r="D407" s="81" t="s">
        <v>645</v>
      </c>
      <c r="E407" s="81" t="s">
        <v>1350</v>
      </c>
      <c r="F407" s="80" t="s">
        <v>735</v>
      </c>
      <c r="G407" s="82">
        <v>6062000</v>
      </c>
      <c r="H407" s="82">
        <v>0</v>
      </c>
      <c r="I407" s="82">
        <f t="shared" si="48"/>
        <v>6062000</v>
      </c>
      <c r="J407" s="82">
        <v>6062000</v>
      </c>
      <c r="K407" s="82">
        <v>0</v>
      </c>
      <c r="L407" s="82">
        <f t="shared" si="49"/>
        <v>6062000</v>
      </c>
      <c r="M407" s="89"/>
      <c r="N407" s="89"/>
      <c r="O407" s="89"/>
    </row>
    <row r="408" spans="2:15" ht="12.75">
      <c r="B408" s="131" t="s">
        <v>960</v>
      </c>
      <c r="C408" s="80" t="s">
        <v>650</v>
      </c>
      <c r="D408" s="81"/>
      <c r="E408" s="81"/>
      <c r="F408" s="80"/>
      <c r="G408" s="82">
        <f>G409+G426</f>
        <v>56306410</v>
      </c>
      <c r="H408" s="82">
        <f>H409+H426</f>
        <v>-2.429999999998401</v>
      </c>
      <c r="I408" s="82">
        <f t="shared" si="48"/>
        <v>56306407.57</v>
      </c>
      <c r="J408" s="82">
        <f>J409+J426</f>
        <v>56422910</v>
      </c>
      <c r="K408" s="82">
        <f>K409+K426</f>
        <v>-85.06999999999782</v>
      </c>
      <c r="L408" s="82">
        <f t="shared" si="49"/>
        <v>56422824.93</v>
      </c>
      <c r="M408" s="89"/>
      <c r="N408" s="89"/>
      <c r="O408" s="89"/>
    </row>
    <row r="409" spans="2:15" ht="12.75">
      <c r="B409" s="131" t="s">
        <v>523</v>
      </c>
      <c r="C409" s="80" t="s">
        <v>650</v>
      </c>
      <c r="D409" s="81" t="s">
        <v>638</v>
      </c>
      <c r="E409" s="81"/>
      <c r="F409" s="80"/>
      <c r="G409" s="82">
        <f>G410</f>
        <v>50657000</v>
      </c>
      <c r="H409" s="82">
        <f>H410</f>
        <v>-2.429999999998401</v>
      </c>
      <c r="I409" s="82">
        <f t="shared" si="48"/>
        <v>50656997.57</v>
      </c>
      <c r="J409" s="82">
        <f>J410</f>
        <v>50773500</v>
      </c>
      <c r="K409" s="82">
        <f>K410</f>
        <v>-85.06999999999782</v>
      </c>
      <c r="L409" s="82">
        <f t="shared" si="49"/>
        <v>50773414.93</v>
      </c>
      <c r="M409" s="89"/>
      <c r="N409" s="89"/>
      <c r="O409" s="89"/>
    </row>
    <row r="410" spans="2:15" ht="25.5">
      <c r="B410" s="131" t="s">
        <v>1268</v>
      </c>
      <c r="C410" s="80" t="s">
        <v>650</v>
      </c>
      <c r="D410" s="81" t="s">
        <v>638</v>
      </c>
      <c r="E410" s="81" t="s">
        <v>1185</v>
      </c>
      <c r="F410" s="80"/>
      <c r="G410" s="82">
        <f>G411+G418+G423</f>
        <v>50657000</v>
      </c>
      <c r="H410" s="82">
        <f>H411+H418+H423</f>
        <v>-2.429999999998401</v>
      </c>
      <c r="I410" s="82">
        <f t="shared" si="48"/>
        <v>50656997.57</v>
      </c>
      <c r="J410" s="82">
        <f>J411+J418+J423</f>
        <v>50773500</v>
      </c>
      <c r="K410" s="82">
        <f>K411+K418+K423</f>
        <v>-85.06999999999782</v>
      </c>
      <c r="L410" s="82">
        <f t="shared" si="49"/>
        <v>50773414.93</v>
      </c>
      <c r="M410" s="89"/>
      <c r="N410" s="89"/>
      <c r="O410" s="89"/>
    </row>
    <row r="411" spans="2:15" ht="12.75">
      <c r="B411" s="131" t="s">
        <v>1269</v>
      </c>
      <c r="C411" s="80" t="s">
        <v>650</v>
      </c>
      <c r="D411" s="81" t="s">
        <v>638</v>
      </c>
      <c r="E411" s="81" t="s">
        <v>1186</v>
      </c>
      <c r="F411" s="80"/>
      <c r="G411" s="82">
        <f>G412+G414+G416</f>
        <v>35380000</v>
      </c>
      <c r="H411" s="82">
        <f>H412+H414+H416</f>
        <v>50.7400000000016</v>
      </c>
      <c r="I411" s="82">
        <f t="shared" si="48"/>
        <v>35380050.74</v>
      </c>
      <c r="J411" s="82">
        <f>J412+J414+J416</f>
        <v>35386500</v>
      </c>
      <c r="K411" s="82">
        <f>K412+K414+K416</f>
        <v>-31.899999999997817</v>
      </c>
      <c r="L411" s="82">
        <f t="shared" si="49"/>
        <v>35386468.1</v>
      </c>
      <c r="M411" s="89"/>
      <c r="N411" s="89"/>
      <c r="O411" s="89"/>
    </row>
    <row r="412" spans="2:15" ht="25.5">
      <c r="B412" s="131" t="s">
        <v>1270</v>
      </c>
      <c r="C412" s="80" t="s">
        <v>650</v>
      </c>
      <c r="D412" s="81" t="s">
        <v>638</v>
      </c>
      <c r="E412" s="81" t="s">
        <v>1187</v>
      </c>
      <c r="F412" s="80"/>
      <c r="G412" s="82">
        <f>G413</f>
        <v>33610700</v>
      </c>
      <c r="H412" s="82">
        <f>H413</f>
        <v>-17872.23</v>
      </c>
      <c r="I412" s="82">
        <f t="shared" si="48"/>
        <v>33592827.77</v>
      </c>
      <c r="J412" s="82">
        <f>J413</f>
        <v>33610700</v>
      </c>
      <c r="K412" s="82">
        <f>K413</f>
        <v>-17937.05</v>
      </c>
      <c r="L412" s="82">
        <f t="shared" si="49"/>
        <v>33592762.95</v>
      </c>
      <c r="M412" s="89"/>
      <c r="N412" s="89"/>
      <c r="O412" s="89"/>
    </row>
    <row r="413" spans="2:15" ht="25.5">
      <c r="B413" s="131" t="s">
        <v>769</v>
      </c>
      <c r="C413" s="80" t="s">
        <v>650</v>
      </c>
      <c r="D413" s="81" t="s">
        <v>638</v>
      </c>
      <c r="E413" s="81" t="s">
        <v>1187</v>
      </c>
      <c r="F413" s="80" t="s">
        <v>976</v>
      </c>
      <c r="G413" s="82">
        <v>33610700</v>
      </c>
      <c r="H413" s="82">
        <v>-17872.23</v>
      </c>
      <c r="I413" s="82">
        <f t="shared" si="48"/>
        <v>33592827.77</v>
      </c>
      <c r="J413" s="82">
        <v>33610700</v>
      </c>
      <c r="K413" s="82">
        <v>-17937.05</v>
      </c>
      <c r="L413" s="82">
        <f t="shared" si="49"/>
        <v>33592762.95</v>
      </c>
      <c r="M413" s="89"/>
      <c r="N413" s="89"/>
      <c r="O413" s="89"/>
    </row>
    <row r="414" spans="2:15" ht="38.25">
      <c r="B414" s="131" t="s">
        <v>1399</v>
      </c>
      <c r="C414" s="80" t="s">
        <v>650</v>
      </c>
      <c r="D414" s="81" t="s">
        <v>638</v>
      </c>
      <c r="E414" s="81" t="s">
        <v>1330</v>
      </c>
      <c r="F414" s="80"/>
      <c r="G414" s="82">
        <f>G415</f>
        <v>1769300</v>
      </c>
      <c r="H414" s="82">
        <f>H415</f>
        <v>17922.97</v>
      </c>
      <c r="I414" s="82">
        <f t="shared" si="48"/>
        <v>1787222.97</v>
      </c>
      <c r="J414" s="82">
        <f>J415</f>
        <v>1775800</v>
      </c>
      <c r="K414" s="82">
        <f>K415</f>
        <v>17905.15</v>
      </c>
      <c r="L414" s="82">
        <f t="shared" si="49"/>
        <v>1793705.15</v>
      </c>
      <c r="M414" s="89"/>
      <c r="N414" s="89"/>
      <c r="O414" s="89"/>
    </row>
    <row r="415" spans="2:15" ht="25.5">
      <c r="B415" s="131" t="s">
        <v>769</v>
      </c>
      <c r="C415" s="80" t="s">
        <v>650</v>
      </c>
      <c r="D415" s="81" t="s">
        <v>638</v>
      </c>
      <c r="E415" s="81" t="s">
        <v>1330</v>
      </c>
      <c r="F415" s="80" t="s">
        <v>976</v>
      </c>
      <c r="G415" s="82">
        <f>1769300+50.9-50.9</f>
        <v>1769300</v>
      </c>
      <c r="H415" s="82">
        <v>17922.97</v>
      </c>
      <c r="I415" s="82">
        <f t="shared" si="48"/>
        <v>1787222.97</v>
      </c>
      <c r="J415" s="82">
        <f>1775400+400</f>
        <v>1775800</v>
      </c>
      <c r="K415" s="82">
        <v>17905.15</v>
      </c>
      <c r="L415" s="82">
        <f t="shared" si="49"/>
        <v>1793705.15</v>
      </c>
      <c r="M415" s="89"/>
      <c r="N415" s="89"/>
      <c r="O415" s="89"/>
    </row>
    <row r="416" spans="2:15" ht="38.25" hidden="1">
      <c r="B416" s="131" t="s">
        <v>1398</v>
      </c>
      <c r="C416" s="80" t="s">
        <v>650</v>
      </c>
      <c r="D416" s="81" t="s">
        <v>638</v>
      </c>
      <c r="E416" s="81" t="s">
        <v>1331</v>
      </c>
      <c r="F416" s="80"/>
      <c r="G416" s="82">
        <f>G417</f>
        <v>0</v>
      </c>
      <c r="H416" s="82">
        <f>H417</f>
        <v>0</v>
      </c>
      <c r="I416" s="82">
        <f t="shared" si="48"/>
        <v>0</v>
      </c>
      <c r="J416" s="82">
        <f>J417</f>
        <v>0</v>
      </c>
      <c r="K416" s="82">
        <f>K417</f>
        <v>0</v>
      </c>
      <c r="L416" s="82">
        <f t="shared" si="49"/>
        <v>0</v>
      </c>
      <c r="M416" s="89"/>
      <c r="N416" s="89"/>
      <c r="O416" s="89"/>
    </row>
    <row r="417" spans="2:15" ht="25.5" hidden="1">
      <c r="B417" s="131" t="s">
        <v>769</v>
      </c>
      <c r="C417" s="80" t="s">
        <v>650</v>
      </c>
      <c r="D417" s="81" t="s">
        <v>638</v>
      </c>
      <c r="E417" s="81" t="s">
        <v>1331</v>
      </c>
      <c r="F417" s="80" t="s">
        <v>976</v>
      </c>
      <c r="G417" s="82">
        <v>0</v>
      </c>
      <c r="H417" s="82">
        <v>0</v>
      </c>
      <c r="I417" s="82">
        <f t="shared" si="48"/>
        <v>0</v>
      </c>
      <c r="J417" s="82">
        <v>0</v>
      </c>
      <c r="K417" s="82">
        <v>0</v>
      </c>
      <c r="L417" s="82">
        <f t="shared" si="49"/>
        <v>0</v>
      </c>
      <c r="M417" s="89"/>
      <c r="N417" s="89"/>
      <c r="O417" s="89"/>
    </row>
    <row r="418" spans="2:15" ht="12.75">
      <c r="B418" s="131" t="s">
        <v>1271</v>
      </c>
      <c r="C418" s="80" t="s">
        <v>650</v>
      </c>
      <c r="D418" s="81" t="s">
        <v>638</v>
      </c>
      <c r="E418" s="81" t="s">
        <v>1189</v>
      </c>
      <c r="F418" s="80"/>
      <c r="G418" s="82">
        <f>G419+G421</f>
        <v>13724000</v>
      </c>
      <c r="H418" s="82">
        <f>H419+H421</f>
        <v>-53.17</v>
      </c>
      <c r="I418" s="82">
        <f t="shared" si="48"/>
        <v>13723946.83</v>
      </c>
      <c r="J418" s="82">
        <f>J419+J421</f>
        <v>13834000</v>
      </c>
      <c r="K418" s="82">
        <f>K419+K421</f>
        <v>-53.17</v>
      </c>
      <c r="L418" s="82">
        <f t="shared" si="49"/>
        <v>13833946.83</v>
      </c>
      <c r="M418" s="89"/>
      <c r="N418" s="89"/>
      <c r="O418" s="89"/>
    </row>
    <row r="419" spans="2:15" ht="38.25">
      <c r="B419" s="131" t="s">
        <v>1272</v>
      </c>
      <c r="C419" s="80" t="s">
        <v>650</v>
      </c>
      <c r="D419" s="81" t="s">
        <v>638</v>
      </c>
      <c r="E419" s="81" t="s">
        <v>1188</v>
      </c>
      <c r="F419" s="80"/>
      <c r="G419" s="82">
        <f>G420</f>
        <v>13723600</v>
      </c>
      <c r="H419" s="82">
        <f>H420</f>
        <v>0</v>
      </c>
      <c r="I419" s="82">
        <f t="shared" si="48"/>
        <v>13723600</v>
      </c>
      <c r="J419" s="82">
        <f>J420</f>
        <v>13833600</v>
      </c>
      <c r="K419" s="82">
        <f>K420</f>
        <v>0</v>
      </c>
      <c r="L419" s="82">
        <f t="shared" si="49"/>
        <v>13833600</v>
      </c>
      <c r="M419" s="89"/>
      <c r="N419" s="89"/>
      <c r="O419" s="89"/>
    </row>
    <row r="420" spans="2:15" ht="25.5">
      <c r="B420" s="131" t="s">
        <v>769</v>
      </c>
      <c r="C420" s="80" t="s">
        <v>650</v>
      </c>
      <c r="D420" s="81" t="s">
        <v>638</v>
      </c>
      <c r="E420" s="81" t="s">
        <v>1188</v>
      </c>
      <c r="F420" s="80" t="s">
        <v>976</v>
      </c>
      <c r="G420" s="82">
        <v>13723600</v>
      </c>
      <c r="H420" s="82">
        <v>0</v>
      </c>
      <c r="I420" s="82">
        <f t="shared" si="48"/>
        <v>13723600</v>
      </c>
      <c r="J420" s="82">
        <v>13833600</v>
      </c>
      <c r="K420" s="82">
        <v>0</v>
      </c>
      <c r="L420" s="82">
        <f t="shared" si="49"/>
        <v>13833600</v>
      </c>
      <c r="M420" s="89"/>
      <c r="N420" s="89"/>
      <c r="O420" s="89"/>
    </row>
    <row r="421" spans="2:15" ht="12.75">
      <c r="B421" s="131" t="s">
        <v>1527</v>
      </c>
      <c r="C421" s="80" t="s">
        <v>650</v>
      </c>
      <c r="D421" s="81" t="s">
        <v>638</v>
      </c>
      <c r="E421" s="81" t="s">
        <v>1526</v>
      </c>
      <c r="F421" s="80"/>
      <c r="G421" s="82">
        <f>G422</f>
        <v>400</v>
      </c>
      <c r="H421" s="82">
        <f>H422</f>
        <v>-53.17</v>
      </c>
      <c r="I421" s="82">
        <f t="shared" si="48"/>
        <v>346.83</v>
      </c>
      <c r="J421" s="82">
        <f>J422</f>
        <v>400</v>
      </c>
      <c r="K421" s="82">
        <f>K422</f>
        <v>-53.17</v>
      </c>
      <c r="L421" s="82">
        <f t="shared" si="49"/>
        <v>346.83</v>
      </c>
      <c r="M421" s="89"/>
      <c r="N421" s="89"/>
      <c r="O421" s="89"/>
    </row>
    <row r="422" spans="2:15" ht="25.5">
      <c r="B422" s="131" t="s">
        <v>769</v>
      </c>
      <c r="C422" s="80" t="s">
        <v>650</v>
      </c>
      <c r="D422" s="81" t="s">
        <v>638</v>
      </c>
      <c r="E422" s="81" t="s">
        <v>1526</v>
      </c>
      <c r="F422" s="80" t="s">
        <v>976</v>
      </c>
      <c r="G422" s="82">
        <v>400</v>
      </c>
      <c r="H422" s="82">
        <v>-53.17</v>
      </c>
      <c r="I422" s="82">
        <f t="shared" si="48"/>
        <v>346.83</v>
      </c>
      <c r="J422" s="82">
        <v>400</v>
      </c>
      <c r="K422" s="82">
        <v>-53.17</v>
      </c>
      <c r="L422" s="82">
        <f t="shared" si="49"/>
        <v>346.83</v>
      </c>
      <c r="M422" s="89"/>
      <c r="N422" s="89"/>
      <c r="O422" s="89"/>
    </row>
    <row r="423" spans="2:15" ht="25.5">
      <c r="B423" s="131" t="s">
        <v>1273</v>
      </c>
      <c r="C423" s="80" t="s">
        <v>650</v>
      </c>
      <c r="D423" s="81" t="s">
        <v>638</v>
      </c>
      <c r="E423" s="81" t="s">
        <v>1190</v>
      </c>
      <c r="F423" s="80"/>
      <c r="G423" s="82">
        <f aca="true" t="shared" si="50" ref="G423:K424">G424</f>
        <v>1553000</v>
      </c>
      <c r="H423" s="82">
        <f t="shared" si="50"/>
        <v>0</v>
      </c>
      <c r="I423" s="82">
        <f t="shared" si="48"/>
        <v>1553000</v>
      </c>
      <c r="J423" s="82">
        <f t="shared" si="50"/>
        <v>1553000</v>
      </c>
      <c r="K423" s="82">
        <f t="shared" si="50"/>
        <v>0</v>
      </c>
      <c r="L423" s="82">
        <f t="shared" si="49"/>
        <v>1553000</v>
      </c>
      <c r="M423" s="89"/>
      <c r="N423" s="89"/>
      <c r="O423" s="89"/>
    </row>
    <row r="424" spans="2:15" ht="25.5">
      <c r="B424" s="131" t="s">
        <v>836</v>
      </c>
      <c r="C424" s="80" t="s">
        <v>650</v>
      </c>
      <c r="D424" s="81" t="s">
        <v>638</v>
      </c>
      <c r="E424" s="81" t="s">
        <v>1191</v>
      </c>
      <c r="F424" s="80"/>
      <c r="G424" s="82">
        <f t="shared" si="50"/>
        <v>1553000</v>
      </c>
      <c r="H424" s="82">
        <f t="shared" si="50"/>
        <v>0</v>
      </c>
      <c r="I424" s="82">
        <f t="shared" si="48"/>
        <v>1553000</v>
      </c>
      <c r="J424" s="82">
        <f t="shared" si="50"/>
        <v>1553000</v>
      </c>
      <c r="K424" s="82">
        <f t="shared" si="50"/>
        <v>0</v>
      </c>
      <c r="L424" s="82">
        <f t="shared" si="49"/>
        <v>1553000</v>
      </c>
      <c r="M424" s="89"/>
      <c r="N424" s="89"/>
      <c r="O424" s="89"/>
    </row>
    <row r="425" spans="2:15" ht="25.5">
      <c r="B425" s="131" t="s">
        <v>769</v>
      </c>
      <c r="C425" s="80" t="s">
        <v>650</v>
      </c>
      <c r="D425" s="81" t="s">
        <v>638</v>
      </c>
      <c r="E425" s="81" t="s">
        <v>1191</v>
      </c>
      <c r="F425" s="80" t="s">
        <v>976</v>
      </c>
      <c r="G425" s="82">
        <v>1553000</v>
      </c>
      <c r="H425" s="82">
        <v>0</v>
      </c>
      <c r="I425" s="82">
        <f t="shared" si="48"/>
        <v>1553000</v>
      </c>
      <c r="J425" s="82">
        <v>1553000</v>
      </c>
      <c r="K425" s="82">
        <v>0</v>
      </c>
      <c r="L425" s="82">
        <f t="shared" si="49"/>
        <v>1553000</v>
      </c>
      <c r="M425" s="89"/>
      <c r="N425" s="89"/>
      <c r="O425" s="89"/>
    </row>
    <row r="426" spans="2:15" ht="12.75">
      <c r="B426" s="131" t="s">
        <v>394</v>
      </c>
      <c r="C426" s="80" t="s">
        <v>650</v>
      </c>
      <c r="D426" s="81" t="s">
        <v>641</v>
      </c>
      <c r="E426" s="81"/>
      <c r="F426" s="80"/>
      <c r="G426" s="82">
        <f>G427</f>
        <v>5649410</v>
      </c>
      <c r="H426" s="82">
        <f>H427</f>
        <v>0</v>
      </c>
      <c r="I426" s="82">
        <f t="shared" si="48"/>
        <v>5649410</v>
      </c>
      <c r="J426" s="82">
        <f>J427</f>
        <v>5649410</v>
      </c>
      <c r="K426" s="82">
        <f>K427</f>
        <v>0</v>
      </c>
      <c r="L426" s="82">
        <f t="shared" si="49"/>
        <v>5649410</v>
      </c>
      <c r="M426" s="89"/>
      <c r="N426" s="89"/>
      <c r="O426" s="89"/>
    </row>
    <row r="427" spans="2:15" ht="25.5">
      <c r="B427" s="131" t="s">
        <v>1268</v>
      </c>
      <c r="C427" s="80" t="s">
        <v>650</v>
      </c>
      <c r="D427" s="81" t="s">
        <v>641</v>
      </c>
      <c r="E427" s="81" t="s">
        <v>1185</v>
      </c>
      <c r="F427" s="80"/>
      <c r="G427" s="82">
        <f>G428</f>
        <v>5649410</v>
      </c>
      <c r="H427" s="82">
        <f>H428</f>
        <v>0</v>
      </c>
      <c r="I427" s="82">
        <f t="shared" si="48"/>
        <v>5649410</v>
      </c>
      <c r="J427" s="82">
        <f>J428</f>
        <v>5649410</v>
      </c>
      <c r="K427" s="82">
        <f>K428</f>
        <v>0</v>
      </c>
      <c r="L427" s="82">
        <f t="shared" si="49"/>
        <v>5649410</v>
      </c>
      <c r="M427" s="89"/>
      <c r="N427" s="89"/>
      <c r="O427" s="89"/>
    </row>
    <row r="428" spans="2:15" ht="38.25">
      <c r="B428" s="131" t="s">
        <v>1424</v>
      </c>
      <c r="C428" s="80" t="s">
        <v>650</v>
      </c>
      <c r="D428" s="81" t="s">
        <v>641</v>
      </c>
      <c r="E428" s="81" t="s">
        <v>1192</v>
      </c>
      <c r="F428" s="80"/>
      <c r="G428" s="82">
        <f>G429+G432</f>
        <v>5649410</v>
      </c>
      <c r="H428" s="82">
        <f>H429+H432</f>
        <v>0</v>
      </c>
      <c r="I428" s="82">
        <f t="shared" si="48"/>
        <v>5649410</v>
      </c>
      <c r="J428" s="82">
        <f>J429+J432</f>
        <v>5649410</v>
      </c>
      <c r="K428" s="82">
        <f>K429+K432</f>
        <v>0</v>
      </c>
      <c r="L428" s="82">
        <f t="shared" si="49"/>
        <v>5649410</v>
      </c>
      <c r="M428" s="89"/>
      <c r="N428" s="89"/>
      <c r="O428" s="89"/>
    </row>
    <row r="429" spans="2:15" ht="38.25">
      <c r="B429" s="131" t="s">
        <v>1274</v>
      </c>
      <c r="C429" s="80" t="s">
        <v>650</v>
      </c>
      <c r="D429" s="81" t="s">
        <v>641</v>
      </c>
      <c r="E429" s="81" t="s">
        <v>1193</v>
      </c>
      <c r="F429" s="80"/>
      <c r="G429" s="82">
        <f aca="true" t="shared" si="51" ref="G429:K430">G430</f>
        <v>1194910</v>
      </c>
      <c r="H429" s="82">
        <f t="shared" si="51"/>
        <v>0</v>
      </c>
      <c r="I429" s="82">
        <f t="shared" si="48"/>
        <v>1194910</v>
      </c>
      <c r="J429" s="82">
        <f t="shared" si="51"/>
        <v>1194910</v>
      </c>
      <c r="K429" s="82">
        <f t="shared" si="51"/>
        <v>0</v>
      </c>
      <c r="L429" s="82">
        <f t="shared" si="49"/>
        <v>1194910</v>
      </c>
      <c r="M429" s="89"/>
      <c r="N429" s="89"/>
      <c r="O429" s="89"/>
    </row>
    <row r="430" spans="2:15" ht="25.5">
      <c r="B430" s="131" t="s">
        <v>845</v>
      </c>
      <c r="C430" s="80" t="s">
        <v>650</v>
      </c>
      <c r="D430" s="81" t="s">
        <v>641</v>
      </c>
      <c r="E430" s="81" t="s">
        <v>1332</v>
      </c>
      <c r="F430" s="80"/>
      <c r="G430" s="82">
        <f t="shared" si="51"/>
        <v>1194910</v>
      </c>
      <c r="H430" s="82">
        <f t="shared" si="51"/>
        <v>0</v>
      </c>
      <c r="I430" s="82">
        <f t="shared" si="48"/>
        <v>1194910</v>
      </c>
      <c r="J430" s="82">
        <f t="shared" si="51"/>
        <v>1194910</v>
      </c>
      <c r="K430" s="82">
        <f t="shared" si="51"/>
        <v>0</v>
      </c>
      <c r="L430" s="82">
        <f t="shared" si="49"/>
        <v>1194910</v>
      </c>
      <c r="M430" s="89"/>
      <c r="N430" s="89"/>
      <c r="O430" s="89"/>
    </row>
    <row r="431" spans="2:15" ht="51">
      <c r="B431" s="131" t="s">
        <v>767</v>
      </c>
      <c r="C431" s="80" t="s">
        <v>650</v>
      </c>
      <c r="D431" s="81" t="s">
        <v>641</v>
      </c>
      <c r="E431" s="81" t="s">
        <v>1332</v>
      </c>
      <c r="F431" s="80" t="s">
        <v>735</v>
      </c>
      <c r="G431" s="82">
        <v>1194910</v>
      </c>
      <c r="H431" s="82">
        <v>0</v>
      </c>
      <c r="I431" s="82">
        <f t="shared" si="48"/>
        <v>1194910</v>
      </c>
      <c r="J431" s="82">
        <v>1194910</v>
      </c>
      <c r="K431" s="82">
        <v>0</v>
      </c>
      <c r="L431" s="82">
        <f t="shared" si="49"/>
        <v>1194910</v>
      </c>
      <c r="M431" s="89"/>
      <c r="N431" s="89"/>
      <c r="O431" s="89"/>
    </row>
    <row r="432" spans="2:15" ht="25.5">
      <c r="B432" s="131" t="s">
        <v>1275</v>
      </c>
      <c r="C432" s="80" t="s">
        <v>650</v>
      </c>
      <c r="D432" s="81" t="s">
        <v>641</v>
      </c>
      <c r="E432" s="81" t="s">
        <v>1194</v>
      </c>
      <c r="F432" s="80"/>
      <c r="G432" s="82">
        <f>G433</f>
        <v>4454500</v>
      </c>
      <c r="H432" s="82">
        <f>H433</f>
        <v>0</v>
      </c>
      <c r="I432" s="82">
        <f t="shared" si="48"/>
        <v>4454500</v>
      </c>
      <c r="J432" s="82">
        <f>J433</f>
        <v>4454500</v>
      </c>
      <c r="K432" s="82">
        <f>K433</f>
        <v>0</v>
      </c>
      <c r="L432" s="82">
        <f t="shared" si="49"/>
        <v>4454500</v>
      </c>
      <c r="M432" s="89"/>
      <c r="N432" s="89"/>
      <c r="O432" s="89"/>
    </row>
    <row r="433" spans="2:15" ht="25.5">
      <c r="B433" s="131" t="s">
        <v>1276</v>
      </c>
      <c r="C433" s="80" t="s">
        <v>650</v>
      </c>
      <c r="D433" s="81" t="s">
        <v>641</v>
      </c>
      <c r="E433" s="81" t="s">
        <v>1333</v>
      </c>
      <c r="F433" s="80"/>
      <c r="G433" s="82">
        <f>G434+G435+G252</f>
        <v>4454500</v>
      </c>
      <c r="H433" s="82">
        <f>H434+H435+H252</f>
        <v>0</v>
      </c>
      <c r="I433" s="82">
        <f t="shared" si="48"/>
        <v>4454500</v>
      </c>
      <c r="J433" s="82">
        <f>J434+J435+J252</f>
        <v>4454500</v>
      </c>
      <c r="K433" s="82">
        <f>K434+K435+K252</f>
        <v>0</v>
      </c>
      <c r="L433" s="82">
        <f t="shared" si="49"/>
        <v>4454500</v>
      </c>
      <c r="M433" s="89"/>
      <c r="N433" s="89"/>
      <c r="O433" s="89"/>
    </row>
    <row r="434" spans="2:15" ht="51">
      <c r="B434" s="131" t="s">
        <v>767</v>
      </c>
      <c r="C434" s="80" t="s">
        <v>650</v>
      </c>
      <c r="D434" s="81" t="s">
        <v>641</v>
      </c>
      <c r="E434" s="81" t="s">
        <v>1333</v>
      </c>
      <c r="F434" s="80" t="s">
        <v>735</v>
      </c>
      <c r="G434" s="82">
        <v>4444600</v>
      </c>
      <c r="H434" s="82">
        <v>0</v>
      </c>
      <c r="I434" s="82">
        <f t="shared" si="48"/>
        <v>4444600</v>
      </c>
      <c r="J434" s="82">
        <v>4444600</v>
      </c>
      <c r="K434" s="82">
        <v>0</v>
      </c>
      <c r="L434" s="82">
        <f t="shared" si="49"/>
        <v>4444600</v>
      </c>
      <c r="M434" s="89"/>
      <c r="N434" s="89"/>
      <c r="O434" s="89"/>
    </row>
    <row r="435" spans="2:15" ht="25.5">
      <c r="B435" s="131" t="s">
        <v>768</v>
      </c>
      <c r="C435" s="80" t="s">
        <v>650</v>
      </c>
      <c r="D435" s="81" t="s">
        <v>641</v>
      </c>
      <c r="E435" s="81" t="s">
        <v>1333</v>
      </c>
      <c r="F435" s="80" t="s">
        <v>974</v>
      </c>
      <c r="G435" s="82">
        <v>9900</v>
      </c>
      <c r="H435" s="82">
        <v>0</v>
      </c>
      <c r="I435" s="82">
        <f t="shared" si="48"/>
        <v>9900</v>
      </c>
      <c r="J435" s="82">
        <v>9900</v>
      </c>
      <c r="K435" s="82">
        <v>0</v>
      </c>
      <c r="L435" s="82">
        <f t="shared" si="49"/>
        <v>9900</v>
      </c>
      <c r="M435" s="89"/>
      <c r="N435" s="89"/>
      <c r="O435" s="89"/>
    </row>
    <row r="436" spans="2:15" ht="12.75">
      <c r="B436" s="131" t="s">
        <v>961</v>
      </c>
      <c r="C436" s="80" t="s">
        <v>628</v>
      </c>
      <c r="D436" s="81"/>
      <c r="E436" s="81"/>
      <c r="F436" s="80"/>
      <c r="G436" s="82">
        <f>G437+G443+G465</f>
        <v>8579300</v>
      </c>
      <c r="H436" s="82">
        <f>H437+H443+H465</f>
        <v>20612.23</v>
      </c>
      <c r="I436" s="82">
        <f aca="true" t="shared" si="52" ref="I436:I451">G436+H436</f>
        <v>8599912.23</v>
      </c>
      <c r="J436" s="82">
        <f>J437+J443+J465</f>
        <v>15879700</v>
      </c>
      <c r="K436" s="82">
        <f>K437+K443+K465</f>
        <v>96434.32999999999</v>
      </c>
      <c r="L436" s="82">
        <f aca="true" t="shared" si="53" ref="L436:L451">J436+K436</f>
        <v>15976134.33</v>
      </c>
      <c r="M436" s="89"/>
      <c r="N436" s="89"/>
      <c r="O436" s="89"/>
    </row>
    <row r="437" spans="2:15" ht="12.75" hidden="1">
      <c r="B437" s="131" t="s">
        <v>11</v>
      </c>
      <c r="C437" s="80" t="s">
        <v>628</v>
      </c>
      <c r="D437" s="81" t="s">
        <v>638</v>
      </c>
      <c r="E437" s="81"/>
      <c r="F437" s="80"/>
      <c r="G437" s="82">
        <f>G438</f>
        <v>0</v>
      </c>
      <c r="H437" s="82">
        <f>H438</f>
        <v>0</v>
      </c>
      <c r="I437" s="82">
        <f t="shared" si="52"/>
        <v>0</v>
      </c>
      <c r="J437" s="82">
        <f aca="true" t="shared" si="54" ref="J437:K441">J438</f>
        <v>0</v>
      </c>
      <c r="K437" s="82">
        <f t="shared" si="54"/>
        <v>0</v>
      </c>
      <c r="L437" s="82">
        <f t="shared" si="53"/>
        <v>0</v>
      </c>
      <c r="M437" s="89"/>
      <c r="N437" s="89"/>
      <c r="O437" s="89"/>
    </row>
    <row r="438" spans="2:15" ht="38.25" hidden="1">
      <c r="B438" s="131" t="s">
        <v>1238</v>
      </c>
      <c r="C438" s="80" t="s">
        <v>628</v>
      </c>
      <c r="D438" s="81" t="s">
        <v>638</v>
      </c>
      <c r="E438" s="81" t="s">
        <v>1170</v>
      </c>
      <c r="F438" s="80"/>
      <c r="G438" s="82">
        <f>G439</f>
        <v>0</v>
      </c>
      <c r="H438" s="82">
        <f>H439</f>
        <v>0</v>
      </c>
      <c r="I438" s="82">
        <f t="shared" si="52"/>
        <v>0</v>
      </c>
      <c r="J438" s="82">
        <f t="shared" si="54"/>
        <v>0</v>
      </c>
      <c r="K438" s="82">
        <f t="shared" si="54"/>
        <v>0</v>
      </c>
      <c r="L438" s="82">
        <f t="shared" si="53"/>
        <v>0</v>
      </c>
      <c r="M438" s="89"/>
      <c r="N438" s="89"/>
      <c r="O438" s="89"/>
    </row>
    <row r="439" spans="2:15" ht="25.5" hidden="1">
      <c r="B439" s="131" t="s">
        <v>1260</v>
      </c>
      <c r="C439" s="80" t="s">
        <v>628</v>
      </c>
      <c r="D439" s="81" t="s">
        <v>638</v>
      </c>
      <c r="E439" s="81" t="s">
        <v>1171</v>
      </c>
      <c r="F439" s="80"/>
      <c r="G439" s="82">
        <f>G440</f>
        <v>0</v>
      </c>
      <c r="H439" s="82">
        <f>H440</f>
        <v>0</v>
      </c>
      <c r="I439" s="82">
        <f t="shared" si="52"/>
        <v>0</v>
      </c>
      <c r="J439" s="82">
        <f t="shared" si="54"/>
        <v>0</v>
      </c>
      <c r="K439" s="82">
        <f t="shared" si="54"/>
        <v>0</v>
      </c>
      <c r="L439" s="82">
        <f t="shared" si="53"/>
        <v>0</v>
      </c>
      <c r="M439" s="89"/>
      <c r="N439" s="89"/>
      <c r="O439" s="89"/>
    </row>
    <row r="440" spans="2:15" ht="25.5" hidden="1">
      <c r="B440" s="131" t="s">
        <v>1261</v>
      </c>
      <c r="C440" s="80" t="s">
        <v>628</v>
      </c>
      <c r="D440" s="81" t="s">
        <v>638</v>
      </c>
      <c r="E440" s="81" t="s">
        <v>1172</v>
      </c>
      <c r="F440" s="80"/>
      <c r="G440" s="82">
        <f>G441</f>
        <v>0</v>
      </c>
      <c r="H440" s="82">
        <f>H441</f>
        <v>0</v>
      </c>
      <c r="I440" s="82">
        <f t="shared" si="52"/>
        <v>0</v>
      </c>
      <c r="J440" s="82">
        <f t="shared" si="54"/>
        <v>0</v>
      </c>
      <c r="K440" s="82">
        <f t="shared" si="54"/>
        <v>0</v>
      </c>
      <c r="L440" s="82">
        <f t="shared" si="53"/>
        <v>0</v>
      </c>
      <c r="M440" s="89"/>
      <c r="N440" s="89"/>
      <c r="O440" s="89"/>
    </row>
    <row r="441" spans="2:15" ht="12.75" hidden="1">
      <c r="B441" s="131" t="s">
        <v>1262</v>
      </c>
      <c r="C441" s="80" t="s">
        <v>628</v>
      </c>
      <c r="D441" s="81" t="s">
        <v>638</v>
      </c>
      <c r="E441" s="81" t="s">
        <v>1173</v>
      </c>
      <c r="F441" s="80"/>
      <c r="G441" s="82">
        <f>G442</f>
        <v>0</v>
      </c>
      <c r="H441" s="82">
        <f>H442</f>
        <v>0</v>
      </c>
      <c r="I441" s="82">
        <f t="shared" si="52"/>
        <v>0</v>
      </c>
      <c r="J441" s="82">
        <f t="shared" si="54"/>
        <v>0</v>
      </c>
      <c r="K441" s="82">
        <f t="shared" si="54"/>
        <v>0</v>
      </c>
      <c r="L441" s="82">
        <f t="shared" si="53"/>
        <v>0</v>
      </c>
      <c r="M441" s="89"/>
      <c r="N441" s="89"/>
      <c r="O441" s="89"/>
    </row>
    <row r="442" spans="2:15" ht="12.75" hidden="1">
      <c r="B442" s="131" t="s">
        <v>773</v>
      </c>
      <c r="C442" s="80" t="s">
        <v>628</v>
      </c>
      <c r="D442" s="81" t="s">
        <v>638</v>
      </c>
      <c r="E442" s="81" t="s">
        <v>1173</v>
      </c>
      <c r="F442" s="80" t="s">
        <v>1002</v>
      </c>
      <c r="G442" s="82">
        <v>0</v>
      </c>
      <c r="H442" s="82">
        <v>0</v>
      </c>
      <c r="I442" s="82">
        <f t="shared" si="52"/>
        <v>0</v>
      </c>
      <c r="J442" s="82">
        <v>0</v>
      </c>
      <c r="K442" s="82">
        <v>0</v>
      </c>
      <c r="L442" s="82">
        <f t="shared" si="53"/>
        <v>0</v>
      </c>
      <c r="M442" s="89"/>
      <c r="N442" s="89"/>
      <c r="O442" s="89"/>
    </row>
    <row r="443" spans="2:15" ht="12.75">
      <c r="B443" s="131" t="s">
        <v>490</v>
      </c>
      <c r="C443" s="80" t="s">
        <v>628</v>
      </c>
      <c r="D443" s="81" t="s">
        <v>640</v>
      </c>
      <c r="E443" s="81"/>
      <c r="F443" s="80"/>
      <c r="G443" s="82">
        <f>G457+G444</f>
        <v>4834900</v>
      </c>
      <c r="H443" s="82">
        <f>H457+H444</f>
        <v>20612.23</v>
      </c>
      <c r="I443" s="82">
        <f t="shared" si="52"/>
        <v>4855512.23</v>
      </c>
      <c r="J443" s="82">
        <f>J457+J444</f>
        <v>12135300</v>
      </c>
      <c r="K443" s="82">
        <f>K457+K444</f>
        <v>96434.32999999999</v>
      </c>
      <c r="L443" s="82">
        <f t="shared" si="53"/>
        <v>12231734.33</v>
      </c>
      <c r="M443" s="89"/>
      <c r="N443" s="89"/>
      <c r="O443" s="89"/>
    </row>
    <row r="444" spans="2:15" ht="51">
      <c r="B444" s="131" t="s">
        <v>1249</v>
      </c>
      <c r="C444" s="80" t="s">
        <v>628</v>
      </c>
      <c r="D444" s="81" t="s">
        <v>640</v>
      </c>
      <c r="E444" s="81" t="s">
        <v>1175</v>
      </c>
      <c r="F444" s="80"/>
      <c r="G444" s="82">
        <f>G445</f>
        <v>4834900</v>
      </c>
      <c r="H444" s="82">
        <f>H445</f>
        <v>20612.23</v>
      </c>
      <c r="I444" s="82">
        <f t="shared" si="52"/>
        <v>4855512.23</v>
      </c>
      <c r="J444" s="82">
        <f>J445</f>
        <v>12135300</v>
      </c>
      <c r="K444" s="82">
        <f>K445</f>
        <v>96434.32999999999</v>
      </c>
      <c r="L444" s="82">
        <f t="shared" si="53"/>
        <v>12231734.33</v>
      </c>
      <c r="M444" s="89"/>
      <c r="N444" s="89"/>
      <c r="O444" s="89"/>
    </row>
    <row r="445" spans="2:15" ht="12.75">
      <c r="B445" s="131" t="s">
        <v>1263</v>
      </c>
      <c r="C445" s="80" t="s">
        <v>628</v>
      </c>
      <c r="D445" s="81" t="s">
        <v>640</v>
      </c>
      <c r="E445" s="81" t="s">
        <v>1177</v>
      </c>
      <c r="F445" s="80"/>
      <c r="G445" s="82">
        <f>G446</f>
        <v>4834900</v>
      </c>
      <c r="H445" s="82">
        <f>H446</f>
        <v>20612.23</v>
      </c>
      <c r="I445" s="82">
        <f t="shared" si="52"/>
        <v>4855512.23</v>
      </c>
      <c r="J445" s="82">
        <f>J446</f>
        <v>12135300</v>
      </c>
      <c r="K445" s="82">
        <f>K446</f>
        <v>96434.32999999999</v>
      </c>
      <c r="L445" s="82">
        <f t="shared" si="53"/>
        <v>12231734.33</v>
      </c>
      <c r="M445" s="89"/>
      <c r="N445" s="89"/>
      <c r="O445" s="89"/>
    </row>
    <row r="446" spans="2:15" ht="25.5">
      <c r="B446" s="131" t="s">
        <v>929</v>
      </c>
      <c r="C446" s="80" t="s">
        <v>628</v>
      </c>
      <c r="D446" s="81" t="s">
        <v>640</v>
      </c>
      <c r="E446" s="81" t="s">
        <v>1178</v>
      </c>
      <c r="F446" s="80"/>
      <c r="G446" s="82">
        <f>G447+G449+G455+G451+G453</f>
        <v>4834900</v>
      </c>
      <c r="H446" s="82">
        <f>H447+H449+H455+H451+H453</f>
        <v>20612.23</v>
      </c>
      <c r="I446" s="82">
        <f t="shared" si="52"/>
        <v>4855512.23</v>
      </c>
      <c r="J446" s="82">
        <f>J447+J449+J455+J451+J453</f>
        <v>12135300</v>
      </c>
      <c r="K446" s="82">
        <f>K447+K449+K455+K451+K453</f>
        <v>96434.32999999999</v>
      </c>
      <c r="L446" s="82">
        <f t="shared" si="53"/>
        <v>12231734.33</v>
      </c>
      <c r="M446" s="89"/>
      <c r="N446" s="89"/>
      <c r="O446" s="89"/>
    </row>
    <row r="447" spans="2:15" ht="38.25" hidden="1">
      <c r="B447" s="131" t="s">
        <v>1264</v>
      </c>
      <c r="C447" s="80" t="s">
        <v>628</v>
      </c>
      <c r="D447" s="81" t="s">
        <v>640</v>
      </c>
      <c r="E447" s="81" t="s">
        <v>1179</v>
      </c>
      <c r="F447" s="80"/>
      <c r="G447" s="82">
        <f>G448</f>
        <v>0</v>
      </c>
      <c r="H447" s="82">
        <f>H448</f>
        <v>0</v>
      </c>
      <c r="I447" s="82">
        <f t="shared" si="52"/>
        <v>0</v>
      </c>
      <c r="J447" s="82">
        <f>J448</f>
        <v>0</v>
      </c>
      <c r="K447" s="82">
        <f>K448</f>
        <v>0</v>
      </c>
      <c r="L447" s="82">
        <f t="shared" si="53"/>
        <v>0</v>
      </c>
      <c r="M447" s="89"/>
      <c r="N447" s="89"/>
      <c r="O447" s="89"/>
    </row>
    <row r="448" spans="2:15" ht="12.75" hidden="1">
      <c r="B448" s="131" t="s">
        <v>773</v>
      </c>
      <c r="C448" s="80" t="s">
        <v>628</v>
      </c>
      <c r="D448" s="81" t="s">
        <v>640</v>
      </c>
      <c r="E448" s="81" t="s">
        <v>1179</v>
      </c>
      <c r="F448" s="80" t="s">
        <v>1002</v>
      </c>
      <c r="G448" s="82">
        <v>0</v>
      </c>
      <c r="H448" s="82">
        <v>0</v>
      </c>
      <c r="I448" s="82">
        <f t="shared" si="52"/>
        <v>0</v>
      </c>
      <c r="J448" s="82">
        <v>0</v>
      </c>
      <c r="K448" s="82">
        <v>0</v>
      </c>
      <c r="L448" s="82">
        <f t="shared" si="53"/>
        <v>0</v>
      </c>
      <c r="M448" s="89"/>
      <c r="N448" s="89"/>
      <c r="O448" s="89"/>
    </row>
    <row r="449" spans="2:15" ht="51" hidden="1">
      <c r="B449" s="131" t="s">
        <v>1150</v>
      </c>
      <c r="C449" s="80" t="s">
        <v>628</v>
      </c>
      <c r="D449" s="81" t="s">
        <v>640</v>
      </c>
      <c r="E449" s="81" t="s">
        <v>1180</v>
      </c>
      <c r="F449" s="80"/>
      <c r="G449" s="82">
        <f>G450</f>
        <v>0</v>
      </c>
      <c r="H449" s="82">
        <f>H450</f>
        <v>0</v>
      </c>
      <c r="I449" s="82">
        <f t="shared" si="52"/>
        <v>0</v>
      </c>
      <c r="J449" s="82">
        <f>J450</f>
        <v>0</v>
      </c>
      <c r="K449" s="82">
        <f>K450</f>
        <v>0</v>
      </c>
      <c r="L449" s="82">
        <f t="shared" si="53"/>
        <v>0</v>
      </c>
      <c r="M449" s="89"/>
      <c r="N449" s="89"/>
      <c r="O449" s="89"/>
    </row>
    <row r="450" spans="2:15" ht="12.75" hidden="1">
      <c r="B450" s="131" t="s">
        <v>773</v>
      </c>
      <c r="C450" s="80" t="s">
        <v>628</v>
      </c>
      <c r="D450" s="81" t="s">
        <v>640</v>
      </c>
      <c r="E450" s="81" t="s">
        <v>1180</v>
      </c>
      <c r="F450" s="80" t="s">
        <v>1002</v>
      </c>
      <c r="G450" s="82">
        <v>0</v>
      </c>
      <c r="H450" s="82">
        <v>0</v>
      </c>
      <c r="I450" s="82">
        <f t="shared" si="52"/>
        <v>0</v>
      </c>
      <c r="J450" s="82">
        <v>0</v>
      </c>
      <c r="K450" s="82">
        <v>0</v>
      </c>
      <c r="L450" s="82">
        <f t="shared" si="53"/>
        <v>0</v>
      </c>
      <c r="M450" s="89"/>
      <c r="N450" s="89"/>
      <c r="O450" s="89"/>
    </row>
    <row r="451" spans="2:15" ht="25.5">
      <c r="B451" s="131" t="s">
        <v>1400</v>
      </c>
      <c r="C451" s="80" t="s">
        <v>628</v>
      </c>
      <c r="D451" s="81" t="s">
        <v>640</v>
      </c>
      <c r="E451" s="81" t="s">
        <v>1321</v>
      </c>
      <c r="F451" s="80"/>
      <c r="G451" s="82">
        <f>G452</f>
        <v>2793700</v>
      </c>
      <c r="H451" s="82">
        <f>H452</f>
        <v>-0.55</v>
      </c>
      <c r="I451" s="82">
        <f t="shared" si="52"/>
        <v>2793699.45</v>
      </c>
      <c r="J451" s="82">
        <f>J452</f>
        <v>2584600</v>
      </c>
      <c r="K451" s="82">
        <f>K452</f>
        <v>1.65</v>
      </c>
      <c r="L451" s="82">
        <f t="shared" si="53"/>
        <v>2584601.65</v>
      </c>
      <c r="M451" s="89"/>
      <c r="N451" s="89"/>
      <c r="O451" s="89"/>
    </row>
    <row r="452" spans="2:15" ht="12.75">
      <c r="B452" s="131" t="s">
        <v>773</v>
      </c>
      <c r="C452" s="80" t="s">
        <v>628</v>
      </c>
      <c r="D452" s="81" t="s">
        <v>640</v>
      </c>
      <c r="E452" s="81" t="s">
        <v>1321</v>
      </c>
      <c r="F452" s="80" t="s">
        <v>1002</v>
      </c>
      <c r="G452" s="82">
        <v>2793700</v>
      </c>
      <c r="H452" s="82">
        <v>-0.55</v>
      </c>
      <c r="I452" s="82">
        <f t="shared" si="48"/>
        <v>2793699.45</v>
      </c>
      <c r="J452" s="82">
        <v>2584600</v>
      </c>
      <c r="K452" s="82">
        <v>1.65</v>
      </c>
      <c r="L452" s="82">
        <f t="shared" si="49"/>
        <v>2584601.65</v>
      </c>
      <c r="M452" s="89"/>
      <c r="N452" s="89"/>
      <c r="O452" s="89"/>
    </row>
    <row r="453" spans="2:15" ht="25.5">
      <c r="B453" s="131" t="s">
        <v>1028</v>
      </c>
      <c r="C453" s="80" t="s">
        <v>628</v>
      </c>
      <c r="D453" s="81" t="s">
        <v>640</v>
      </c>
      <c r="E453" s="81" t="s">
        <v>1589</v>
      </c>
      <c r="F453" s="80"/>
      <c r="G453" s="82">
        <f>G454</f>
        <v>2041200</v>
      </c>
      <c r="H453" s="82">
        <f>H454</f>
        <v>20612.78</v>
      </c>
      <c r="I453" s="82">
        <f t="shared" si="48"/>
        <v>2061812.78</v>
      </c>
      <c r="J453" s="82">
        <f>J454</f>
        <v>9550700</v>
      </c>
      <c r="K453" s="82">
        <f>K454</f>
        <v>96432.68</v>
      </c>
      <c r="L453" s="82">
        <f t="shared" si="49"/>
        <v>9647132.68</v>
      </c>
      <c r="M453" s="89"/>
      <c r="N453" s="89"/>
      <c r="O453" s="89"/>
    </row>
    <row r="454" spans="2:15" ht="12.75">
      <c r="B454" s="131" t="s">
        <v>773</v>
      </c>
      <c r="C454" s="80" t="s">
        <v>628</v>
      </c>
      <c r="D454" s="81" t="s">
        <v>640</v>
      </c>
      <c r="E454" s="81" t="s">
        <v>1589</v>
      </c>
      <c r="F454" s="80" t="s">
        <v>1002</v>
      </c>
      <c r="G454" s="82">
        <v>2041200</v>
      </c>
      <c r="H454" s="82">
        <v>20612.78</v>
      </c>
      <c r="I454" s="82">
        <f t="shared" si="48"/>
        <v>2061812.78</v>
      </c>
      <c r="J454" s="82">
        <v>9550700</v>
      </c>
      <c r="K454" s="82">
        <v>96432.68</v>
      </c>
      <c r="L454" s="82">
        <f t="shared" si="49"/>
        <v>9647132.68</v>
      </c>
      <c r="M454" s="89"/>
      <c r="N454" s="89"/>
      <c r="O454" s="89"/>
    </row>
    <row r="455" spans="2:15" ht="25.5" hidden="1">
      <c r="B455" s="131" t="s">
        <v>1028</v>
      </c>
      <c r="C455" s="80" t="s">
        <v>628</v>
      </c>
      <c r="D455" s="81" t="s">
        <v>640</v>
      </c>
      <c r="E455" s="81" t="s">
        <v>1181</v>
      </c>
      <c r="F455" s="80"/>
      <c r="G455" s="82">
        <f>G456</f>
        <v>0</v>
      </c>
      <c r="H455" s="82">
        <f>H456</f>
        <v>0</v>
      </c>
      <c r="I455" s="82">
        <f t="shared" si="48"/>
        <v>0</v>
      </c>
      <c r="J455" s="82">
        <f>J456</f>
        <v>0</v>
      </c>
      <c r="K455" s="82">
        <f>K456</f>
        <v>0</v>
      </c>
      <c r="L455" s="82">
        <f aca="true" t="shared" si="55" ref="L455:L498">J455+K455</f>
        <v>0</v>
      </c>
      <c r="M455" s="89"/>
      <c r="N455" s="89"/>
      <c r="O455" s="89"/>
    </row>
    <row r="456" spans="2:15" ht="12.75" hidden="1">
      <c r="B456" s="131" t="s">
        <v>773</v>
      </c>
      <c r="C456" s="80" t="s">
        <v>628</v>
      </c>
      <c r="D456" s="81" t="s">
        <v>640</v>
      </c>
      <c r="E456" s="81" t="s">
        <v>1181</v>
      </c>
      <c r="F456" s="80" t="s">
        <v>1002</v>
      </c>
      <c r="G456" s="82">
        <v>0</v>
      </c>
      <c r="H456" s="82">
        <v>0</v>
      </c>
      <c r="I456" s="82">
        <f t="shared" si="48"/>
        <v>0</v>
      </c>
      <c r="J456" s="82">
        <v>0</v>
      </c>
      <c r="K456" s="82">
        <v>0</v>
      </c>
      <c r="L456" s="82">
        <f t="shared" si="55"/>
        <v>0</v>
      </c>
      <c r="M456" s="89"/>
      <c r="N456" s="89"/>
      <c r="O456" s="89"/>
    </row>
    <row r="457" spans="2:15" ht="25.5" hidden="1">
      <c r="B457" s="131" t="s">
        <v>929</v>
      </c>
      <c r="C457" s="80" t="s">
        <v>628</v>
      </c>
      <c r="D457" s="81" t="s">
        <v>640</v>
      </c>
      <c r="E457" s="81" t="s">
        <v>750</v>
      </c>
      <c r="F457" s="80"/>
      <c r="G457" s="82">
        <f>G458</f>
        <v>0</v>
      </c>
      <c r="H457" s="82">
        <f>H458</f>
        <v>0</v>
      </c>
      <c r="I457" s="82">
        <f t="shared" si="48"/>
        <v>0</v>
      </c>
      <c r="J457" s="82">
        <f>J458</f>
        <v>0</v>
      </c>
      <c r="K457" s="82">
        <f>K458</f>
        <v>0</v>
      </c>
      <c r="L457" s="82">
        <f t="shared" si="55"/>
        <v>0</v>
      </c>
      <c r="M457" s="89"/>
      <c r="N457" s="89"/>
      <c r="O457" s="89"/>
    </row>
    <row r="458" spans="2:15" ht="51" hidden="1">
      <c r="B458" s="131" t="s">
        <v>930</v>
      </c>
      <c r="C458" s="80" t="s">
        <v>628</v>
      </c>
      <c r="D458" s="81" t="s">
        <v>640</v>
      </c>
      <c r="E458" s="81" t="s">
        <v>749</v>
      </c>
      <c r="F458" s="80"/>
      <c r="G458" s="82">
        <f>G461+G459+G463</f>
        <v>0</v>
      </c>
      <c r="H458" s="82">
        <f>H461+H459+H463</f>
        <v>0</v>
      </c>
      <c r="I458" s="82">
        <f t="shared" si="48"/>
        <v>0</v>
      </c>
      <c r="J458" s="82">
        <f>J461+J459+J463</f>
        <v>0</v>
      </c>
      <c r="K458" s="82">
        <f>K461+K459+K463</f>
        <v>0</v>
      </c>
      <c r="L458" s="82">
        <f t="shared" si="55"/>
        <v>0</v>
      </c>
      <c r="M458" s="89"/>
      <c r="N458" s="89"/>
      <c r="O458" s="89"/>
    </row>
    <row r="459" spans="2:15" ht="25.5" hidden="1">
      <c r="B459" s="131" t="s">
        <v>1028</v>
      </c>
      <c r="C459" s="80" t="s">
        <v>628</v>
      </c>
      <c r="D459" s="81" t="s">
        <v>640</v>
      </c>
      <c r="E459" s="81" t="s">
        <v>1143</v>
      </c>
      <c r="F459" s="80"/>
      <c r="G459" s="82">
        <f>G460</f>
        <v>0</v>
      </c>
      <c r="H459" s="82">
        <f>H460</f>
        <v>0</v>
      </c>
      <c r="I459" s="82">
        <f t="shared" si="48"/>
        <v>0</v>
      </c>
      <c r="J459" s="82">
        <f>J460</f>
        <v>0</v>
      </c>
      <c r="K459" s="82">
        <f>K460</f>
        <v>0</v>
      </c>
      <c r="L459" s="82">
        <f t="shared" si="55"/>
        <v>0</v>
      </c>
      <c r="M459" s="89"/>
      <c r="N459" s="89"/>
      <c r="O459" s="89"/>
    </row>
    <row r="460" spans="2:15" ht="12.75" hidden="1">
      <c r="B460" s="131" t="s">
        <v>773</v>
      </c>
      <c r="C460" s="80" t="s">
        <v>628</v>
      </c>
      <c r="D460" s="81" t="s">
        <v>640</v>
      </c>
      <c r="E460" s="81" t="s">
        <v>1143</v>
      </c>
      <c r="F460" s="80" t="s">
        <v>1002</v>
      </c>
      <c r="G460" s="82">
        <v>0</v>
      </c>
      <c r="H460" s="82">
        <v>0</v>
      </c>
      <c r="I460" s="82">
        <f t="shared" si="48"/>
        <v>0</v>
      </c>
      <c r="J460" s="82">
        <v>0</v>
      </c>
      <c r="K460" s="82">
        <v>0</v>
      </c>
      <c r="L460" s="82">
        <f t="shared" si="55"/>
        <v>0</v>
      </c>
      <c r="M460" s="89"/>
      <c r="N460" s="89"/>
      <c r="O460" s="89"/>
    </row>
    <row r="461" spans="2:15" ht="63.75" hidden="1">
      <c r="B461" s="131" t="s">
        <v>932</v>
      </c>
      <c r="C461" s="80" t="s">
        <v>628</v>
      </c>
      <c r="D461" s="81" t="s">
        <v>640</v>
      </c>
      <c r="E461" s="81" t="s">
        <v>699</v>
      </c>
      <c r="F461" s="80"/>
      <c r="G461" s="82">
        <f>G462</f>
        <v>0</v>
      </c>
      <c r="H461" s="82">
        <f>H462</f>
        <v>0</v>
      </c>
      <c r="I461" s="82">
        <f t="shared" si="48"/>
        <v>0</v>
      </c>
      <c r="J461" s="82">
        <f>J462</f>
        <v>0</v>
      </c>
      <c r="K461" s="82">
        <f>K462</f>
        <v>0</v>
      </c>
      <c r="L461" s="82">
        <f t="shared" si="55"/>
        <v>0</v>
      </c>
      <c r="M461" s="89"/>
      <c r="N461" s="89"/>
      <c r="O461" s="89"/>
    </row>
    <row r="462" spans="2:15" ht="12.75" hidden="1">
      <c r="B462" s="131" t="s">
        <v>773</v>
      </c>
      <c r="C462" s="80" t="s">
        <v>628</v>
      </c>
      <c r="D462" s="81" t="s">
        <v>640</v>
      </c>
      <c r="E462" s="81" t="s">
        <v>699</v>
      </c>
      <c r="F462" s="80">
        <v>300</v>
      </c>
      <c r="G462" s="82">
        <v>0</v>
      </c>
      <c r="H462" s="82">
        <v>0</v>
      </c>
      <c r="I462" s="82">
        <f t="shared" si="48"/>
        <v>0</v>
      </c>
      <c r="J462" s="82">
        <v>0</v>
      </c>
      <c r="K462" s="82">
        <v>0</v>
      </c>
      <c r="L462" s="82">
        <f t="shared" si="55"/>
        <v>0</v>
      </c>
      <c r="M462" s="89"/>
      <c r="N462" s="89"/>
      <c r="O462" s="89"/>
    </row>
    <row r="463" spans="2:15" ht="51" hidden="1">
      <c r="B463" s="131" t="s">
        <v>1150</v>
      </c>
      <c r="C463" s="80" t="s">
        <v>628</v>
      </c>
      <c r="D463" s="81" t="s">
        <v>640</v>
      </c>
      <c r="E463" s="81" t="s">
        <v>1149</v>
      </c>
      <c r="F463" s="80"/>
      <c r="G463" s="82">
        <f>G464</f>
        <v>0</v>
      </c>
      <c r="H463" s="82">
        <f>H464</f>
        <v>0</v>
      </c>
      <c r="I463" s="82">
        <f t="shared" si="48"/>
        <v>0</v>
      </c>
      <c r="J463" s="82">
        <f>J464</f>
        <v>0</v>
      </c>
      <c r="K463" s="82">
        <f>K464</f>
        <v>0</v>
      </c>
      <c r="L463" s="82">
        <f t="shared" si="55"/>
        <v>0</v>
      </c>
      <c r="M463" s="89"/>
      <c r="N463" s="89"/>
      <c r="O463" s="89"/>
    </row>
    <row r="464" spans="2:15" ht="12.75" hidden="1">
      <c r="B464" s="131" t="s">
        <v>773</v>
      </c>
      <c r="C464" s="80" t="s">
        <v>628</v>
      </c>
      <c r="D464" s="81" t="s">
        <v>640</v>
      </c>
      <c r="E464" s="81" t="s">
        <v>1149</v>
      </c>
      <c r="F464" s="80" t="s">
        <v>1002</v>
      </c>
      <c r="G464" s="82">
        <v>0</v>
      </c>
      <c r="H464" s="82">
        <v>0</v>
      </c>
      <c r="I464" s="82">
        <f t="shared" si="48"/>
        <v>0</v>
      </c>
      <c r="J464" s="82">
        <v>0</v>
      </c>
      <c r="K464" s="82">
        <v>0</v>
      </c>
      <c r="L464" s="82">
        <f t="shared" si="55"/>
        <v>0</v>
      </c>
      <c r="M464" s="89"/>
      <c r="N464" s="89"/>
      <c r="O464" s="89"/>
    </row>
    <row r="465" spans="1:15" ht="12.75">
      <c r="A465" s="85"/>
      <c r="B465" s="131" t="s">
        <v>556</v>
      </c>
      <c r="C465" s="80" t="s">
        <v>628</v>
      </c>
      <c r="D465" s="81" t="s">
        <v>641</v>
      </c>
      <c r="E465" s="81"/>
      <c r="F465" s="80"/>
      <c r="G465" s="82">
        <f>G466+G469</f>
        <v>3744400</v>
      </c>
      <c r="H465" s="82">
        <f>H466+H469</f>
        <v>0</v>
      </c>
      <c r="I465" s="82">
        <f t="shared" si="48"/>
        <v>3744400</v>
      </c>
      <c r="J465" s="82">
        <f>J466+J469</f>
        <v>3744400</v>
      </c>
      <c r="K465" s="82">
        <f>K466+K469</f>
        <v>0</v>
      </c>
      <c r="L465" s="82">
        <f t="shared" si="55"/>
        <v>3744400</v>
      </c>
      <c r="M465" s="89"/>
      <c r="N465" s="89"/>
      <c r="O465" s="89"/>
    </row>
    <row r="466" spans="2:15" ht="12.75" hidden="1">
      <c r="B466" s="131" t="s">
        <v>1079</v>
      </c>
      <c r="C466" s="80" t="s">
        <v>628</v>
      </c>
      <c r="D466" s="81" t="s">
        <v>641</v>
      </c>
      <c r="E466" s="81" t="s">
        <v>759</v>
      </c>
      <c r="F466" s="80"/>
      <c r="G466" s="82">
        <f aca="true" t="shared" si="56" ref="G466:K467">G467</f>
        <v>0</v>
      </c>
      <c r="H466" s="82">
        <f t="shared" si="56"/>
        <v>0</v>
      </c>
      <c r="I466" s="82">
        <f aca="true" t="shared" si="57" ref="I466:I529">G466+H466</f>
        <v>0</v>
      </c>
      <c r="J466" s="82">
        <f t="shared" si="56"/>
        <v>0</v>
      </c>
      <c r="K466" s="82">
        <f t="shared" si="56"/>
        <v>0</v>
      </c>
      <c r="L466" s="82">
        <f t="shared" si="55"/>
        <v>0</v>
      </c>
      <c r="M466" s="89"/>
      <c r="N466" s="89"/>
      <c r="O466" s="89"/>
    </row>
    <row r="467" spans="2:15" ht="63.75" hidden="1">
      <c r="B467" s="131" t="s">
        <v>1145</v>
      </c>
      <c r="C467" s="80" t="s">
        <v>628</v>
      </c>
      <c r="D467" s="81" t="s">
        <v>641</v>
      </c>
      <c r="E467" s="81" t="s">
        <v>1071</v>
      </c>
      <c r="F467" s="80"/>
      <c r="G467" s="82">
        <f t="shared" si="56"/>
        <v>0</v>
      </c>
      <c r="H467" s="82">
        <f t="shared" si="56"/>
        <v>0</v>
      </c>
      <c r="I467" s="82">
        <f t="shared" si="57"/>
        <v>0</v>
      </c>
      <c r="J467" s="82">
        <f t="shared" si="56"/>
        <v>0</v>
      </c>
      <c r="K467" s="82">
        <f t="shared" si="56"/>
        <v>0</v>
      </c>
      <c r="L467" s="82">
        <f t="shared" si="55"/>
        <v>0</v>
      </c>
      <c r="M467" s="89"/>
      <c r="N467" s="89"/>
      <c r="O467" s="89"/>
    </row>
    <row r="468" spans="2:15" ht="12.75" hidden="1">
      <c r="B468" s="131" t="s">
        <v>773</v>
      </c>
      <c r="C468" s="80" t="s">
        <v>628</v>
      </c>
      <c r="D468" s="81" t="s">
        <v>641</v>
      </c>
      <c r="E468" s="81" t="s">
        <v>1071</v>
      </c>
      <c r="F468" s="80">
        <v>300</v>
      </c>
      <c r="G468" s="82">
        <v>0</v>
      </c>
      <c r="H468" s="82">
        <v>0</v>
      </c>
      <c r="I468" s="82">
        <f t="shared" si="57"/>
        <v>0</v>
      </c>
      <c r="J468" s="82">
        <v>0</v>
      </c>
      <c r="K468" s="82">
        <v>0</v>
      </c>
      <c r="L468" s="82">
        <f t="shared" si="55"/>
        <v>0</v>
      </c>
      <c r="M468" s="89"/>
      <c r="N468" s="89"/>
      <c r="O468" s="89"/>
    </row>
    <row r="469" spans="2:15" ht="25.5">
      <c r="B469" s="131" t="s">
        <v>1256</v>
      </c>
      <c r="C469" s="80" t="s">
        <v>628</v>
      </c>
      <c r="D469" s="81" t="s">
        <v>641</v>
      </c>
      <c r="E469" s="81" t="s">
        <v>1174</v>
      </c>
      <c r="F469" s="80"/>
      <c r="G469" s="82">
        <f aca="true" t="shared" si="58" ref="G469:H472">G470</f>
        <v>3744400</v>
      </c>
      <c r="H469" s="82">
        <f t="shared" si="58"/>
        <v>0</v>
      </c>
      <c r="I469" s="82">
        <f t="shared" si="57"/>
        <v>3744400</v>
      </c>
      <c r="J469" s="82">
        <f aca="true" t="shared" si="59" ref="J469:K472">J470</f>
        <v>3744400</v>
      </c>
      <c r="K469" s="82">
        <f t="shared" si="59"/>
        <v>0</v>
      </c>
      <c r="L469" s="82">
        <f t="shared" si="55"/>
        <v>3744400</v>
      </c>
      <c r="M469" s="89"/>
      <c r="N469" s="89"/>
      <c r="O469" s="89"/>
    </row>
    <row r="470" spans="2:15" ht="12.75">
      <c r="B470" s="131" t="s">
        <v>1277</v>
      </c>
      <c r="C470" s="80" t="s">
        <v>628</v>
      </c>
      <c r="D470" s="81" t="s">
        <v>641</v>
      </c>
      <c r="E470" s="81" t="s">
        <v>1195</v>
      </c>
      <c r="F470" s="80"/>
      <c r="G470" s="82">
        <f t="shared" si="58"/>
        <v>3744400</v>
      </c>
      <c r="H470" s="82">
        <f t="shared" si="58"/>
        <v>0</v>
      </c>
      <c r="I470" s="82">
        <f t="shared" si="57"/>
        <v>3744400</v>
      </c>
      <c r="J470" s="82">
        <f t="shared" si="59"/>
        <v>3744400</v>
      </c>
      <c r="K470" s="82">
        <f t="shared" si="59"/>
        <v>0</v>
      </c>
      <c r="L470" s="82">
        <f t="shared" si="55"/>
        <v>3744400</v>
      </c>
      <c r="M470" s="89"/>
      <c r="N470" s="89"/>
      <c r="O470" s="89"/>
    </row>
    <row r="471" spans="2:15" ht="25.5">
      <c r="B471" s="131" t="s">
        <v>1278</v>
      </c>
      <c r="C471" s="80" t="s">
        <v>628</v>
      </c>
      <c r="D471" s="81" t="s">
        <v>641</v>
      </c>
      <c r="E471" s="81" t="s">
        <v>1196</v>
      </c>
      <c r="F471" s="80"/>
      <c r="G471" s="82">
        <f t="shared" si="58"/>
        <v>3744400</v>
      </c>
      <c r="H471" s="82">
        <f t="shared" si="58"/>
        <v>0</v>
      </c>
      <c r="I471" s="82">
        <f t="shared" si="57"/>
        <v>3744400</v>
      </c>
      <c r="J471" s="82">
        <f t="shared" si="59"/>
        <v>3744400</v>
      </c>
      <c r="K471" s="82">
        <f t="shared" si="59"/>
        <v>0</v>
      </c>
      <c r="L471" s="82">
        <f t="shared" si="55"/>
        <v>3744400</v>
      </c>
      <c r="M471" s="89"/>
      <c r="N471" s="89"/>
      <c r="O471" s="89"/>
    </row>
    <row r="472" spans="2:15" ht="63.75">
      <c r="B472" s="131" t="s">
        <v>1145</v>
      </c>
      <c r="C472" s="80" t="s">
        <v>628</v>
      </c>
      <c r="D472" s="81" t="s">
        <v>641</v>
      </c>
      <c r="E472" s="81" t="s">
        <v>1217</v>
      </c>
      <c r="F472" s="80"/>
      <c r="G472" s="82">
        <f t="shared" si="58"/>
        <v>3744400</v>
      </c>
      <c r="H472" s="82">
        <f t="shared" si="58"/>
        <v>0</v>
      </c>
      <c r="I472" s="82">
        <f t="shared" si="57"/>
        <v>3744400</v>
      </c>
      <c r="J472" s="82">
        <f t="shared" si="59"/>
        <v>3744400</v>
      </c>
      <c r="K472" s="82">
        <f t="shared" si="59"/>
        <v>0</v>
      </c>
      <c r="L472" s="82">
        <f t="shared" si="55"/>
        <v>3744400</v>
      </c>
      <c r="M472" s="89"/>
      <c r="N472" s="89"/>
      <c r="O472" s="89"/>
    </row>
    <row r="473" spans="2:15" ht="12.75">
      <c r="B473" s="131" t="s">
        <v>773</v>
      </c>
      <c r="C473" s="80" t="s">
        <v>628</v>
      </c>
      <c r="D473" s="81" t="s">
        <v>641</v>
      </c>
      <c r="E473" s="81" t="s">
        <v>1217</v>
      </c>
      <c r="F473" s="80" t="s">
        <v>1002</v>
      </c>
      <c r="G473" s="82">
        <v>3744400</v>
      </c>
      <c r="H473" s="82">
        <v>0</v>
      </c>
      <c r="I473" s="82">
        <f t="shared" si="57"/>
        <v>3744400</v>
      </c>
      <c r="J473" s="82">
        <v>3744400</v>
      </c>
      <c r="K473" s="82">
        <v>0</v>
      </c>
      <c r="L473" s="82">
        <f t="shared" si="55"/>
        <v>3744400</v>
      </c>
      <c r="M473" s="89"/>
      <c r="N473" s="89"/>
      <c r="O473" s="89"/>
    </row>
    <row r="474" spans="2:15" ht="12.75" hidden="1">
      <c r="B474" s="131" t="s">
        <v>268</v>
      </c>
      <c r="C474" s="80" t="s">
        <v>643</v>
      </c>
      <c r="D474" s="81"/>
      <c r="E474" s="81"/>
      <c r="F474" s="80"/>
      <c r="G474" s="82">
        <f aca="true" t="shared" si="60" ref="G474:H477">G475</f>
        <v>0</v>
      </c>
      <c r="H474" s="82">
        <f t="shared" si="60"/>
        <v>0</v>
      </c>
      <c r="I474" s="82">
        <f t="shared" si="57"/>
        <v>0</v>
      </c>
      <c r="J474" s="82">
        <f aca="true" t="shared" si="61" ref="J474:K477">J475</f>
        <v>0</v>
      </c>
      <c r="K474" s="82">
        <f t="shared" si="61"/>
        <v>0</v>
      </c>
      <c r="L474" s="82">
        <f t="shared" si="55"/>
        <v>0</v>
      </c>
      <c r="M474" s="89"/>
      <c r="N474" s="89"/>
      <c r="O474" s="89"/>
    </row>
    <row r="475" spans="2:15" ht="12.75" hidden="1">
      <c r="B475" s="131" t="s">
        <v>626</v>
      </c>
      <c r="C475" s="80" t="s">
        <v>643</v>
      </c>
      <c r="D475" s="80" t="s">
        <v>639</v>
      </c>
      <c r="E475" s="81"/>
      <c r="F475" s="80"/>
      <c r="G475" s="82">
        <f t="shared" si="60"/>
        <v>0</v>
      </c>
      <c r="H475" s="82">
        <f t="shared" si="60"/>
        <v>0</v>
      </c>
      <c r="I475" s="82">
        <f t="shared" si="57"/>
        <v>0</v>
      </c>
      <c r="J475" s="82">
        <f t="shared" si="61"/>
        <v>0</v>
      </c>
      <c r="K475" s="82">
        <f t="shared" si="61"/>
        <v>0</v>
      </c>
      <c r="L475" s="82">
        <f t="shared" si="55"/>
        <v>0</v>
      </c>
      <c r="M475" s="89"/>
      <c r="N475" s="89"/>
      <c r="O475" s="89"/>
    </row>
    <row r="476" spans="2:15" ht="38.25" hidden="1">
      <c r="B476" s="131" t="s">
        <v>1286</v>
      </c>
      <c r="C476" s="80" t="s">
        <v>643</v>
      </c>
      <c r="D476" s="80" t="s">
        <v>639</v>
      </c>
      <c r="E476" s="80" t="s">
        <v>1231</v>
      </c>
      <c r="F476" s="80"/>
      <c r="G476" s="82">
        <f t="shared" si="60"/>
        <v>0</v>
      </c>
      <c r="H476" s="82">
        <f t="shared" si="60"/>
        <v>0</v>
      </c>
      <c r="I476" s="82">
        <f t="shared" si="57"/>
        <v>0</v>
      </c>
      <c r="J476" s="82">
        <f t="shared" si="61"/>
        <v>0</v>
      </c>
      <c r="K476" s="82">
        <f t="shared" si="61"/>
        <v>0</v>
      </c>
      <c r="L476" s="82">
        <f t="shared" si="55"/>
        <v>0</v>
      </c>
      <c r="M476" s="89"/>
      <c r="N476" s="89"/>
      <c r="O476" s="89"/>
    </row>
    <row r="477" spans="2:15" ht="12.75" hidden="1">
      <c r="B477" s="131" t="s">
        <v>1369</v>
      </c>
      <c r="C477" s="80" t="s">
        <v>643</v>
      </c>
      <c r="D477" s="80" t="s">
        <v>639</v>
      </c>
      <c r="E477" s="80" t="s">
        <v>1322</v>
      </c>
      <c r="F477" s="80"/>
      <c r="G477" s="82">
        <f t="shared" si="60"/>
        <v>0</v>
      </c>
      <c r="H477" s="82">
        <f t="shared" si="60"/>
        <v>0</v>
      </c>
      <c r="I477" s="82">
        <f t="shared" si="57"/>
        <v>0</v>
      </c>
      <c r="J477" s="82">
        <f t="shared" si="61"/>
        <v>0</v>
      </c>
      <c r="K477" s="82">
        <f t="shared" si="61"/>
        <v>0</v>
      </c>
      <c r="L477" s="82">
        <f t="shared" si="55"/>
        <v>0</v>
      </c>
      <c r="M477" s="89"/>
      <c r="N477" s="89"/>
      <c r="O477" s="89"/>
    </row>
    <row r="478" spans="2:15" ht="25.5" hidden="1">
      <c r="B478" s="131" t="s">
        <v>1376</v>
      </c>
      <c r="C478" s="80" t="s">
        <v>643</v>
      </c>
      <c r="D478" s="80" t="s">
        <v>639</v>
      </c>
      <c r="E478" s="80" t="s">
        <v>1323</v>
      </c>
      <c r="F478" s="80"/>
      <c r="G478" s="82">
        <f>G479+G480+G481</f>
        <v>0</v>
      </c>
      <c r="H478" s="82">
        <f>H479+H480+H481</f>
        <v>0</v>
      </c>
      <c r="I478" s="82">
        <f t="shared" si="57"/>
        <v>0</v>
      </c>
      <c r="J478" s="82">
        <f>J479+J480+J481</f>
        <v>0</v>
      </c>
      <c r="K478" s="82">
        <f>K479+K480+K481</f>
        <v>0</v>
      </c>
      <c r="L478" s="82">
        <f t="shared" si="55"/>
        <v>0</v>
      </c>
      <c r="M478" s="89"/>
      <c r="N478" s="89"/>
      <c r="O478" s="89"/>
    </row>
    <row r="479" spans="2:15" ht="51" hidden="1">
      <c r="B479" s="131" t="s">
        <v>767</v>
      </c>
      <c r="C479" s="80" t="s">
        <v>643</v>
      </c>
      <c r="D479" s="80" t="s">
        <v>639</v>
      </c>
      <c r="E479" s="80" t="s">
        <v>1323</v>
      </c>
      <c r="F479" s="80" t="s">
        <v>735</v>
      </c>
      <c r="G479" s="82">
        <v>0</v>
      </c>
      <c r="H479" s="82">
        <v>0</v>
      </c>
      <c r="I479" s="82">
        <f t="shared" si="57"/>
        <v>0</v>
      </c>
      <c r="J479" s="82">
        <v>0</v>
      </c>
      <c r="K479" s="82">
        <v>0</v>
      </c>
      <c r="L479" s="82">
        <f t="shared" si="55"/>
        <v>0</v>
      </c>
      <c r="M479" s="89"/>
      <c r="N479" s="89"/>
      <c r="O479" s="89"/>
    </row>
    <row r="480" spans="2:15" ht="25.5" hidden="1">
      <c r="B480" s="131" t="s">
        <v>768</v>
      </c>
      <c r="C480" s="80" t="s">
        <v>643</v>
      </c>
      <c r="D480" s="80" t="s">
        <v>639</v>
      </c>
      <c r="E480" s="80" t="s">
        <v>1323</v>
      </c>
      <c r="F480" s="80" t="s">
        <v>974</v>
      </c>
      <c r="G480" s="82">
        <v>0</v>
      </c>
      <c r="H480" s="82">
        <v>0</v>
      </c>
      <c r="I480" s="82">
        <f t="shared" si="57"/>
        <v>0</v>
      </c>
      <c r="J480" s="82">
        <v>0</v>
      </c>
      <c r="K480" s="82">
        <v>0</v>
      </c>
      <c r="L480" s="82">
        <f t="shared" si="55"/>
        <v>0</v>
      </c>
      <c r="M480" s="89"/>
      <c r="N480" s="89"/>
      <c r="O480" s="89"/>
    </row>
    <row r="481" spans="2:15" ht="12.75" hidden="1">
      <c r="B481" s="131" t="s">
        <v>773</v>
      </c>
      <c r="C481" s="80" t="s">
        <v>643</v>
      </c>
      <c r="D481" s="80" t="s">
        <v>639</v>
      </c>
      <c r="E481" s="80" t="s">
        <v>1323</v>
      </c>
      <c r="F481" s="80" t="s">
        <v>1002</v>
      </c>
      <c r="G481" s="82">
        <v>0</v>
      </c>
      <c r="H481" s="82">
        <v>0</v>
      </c>
      <c r="I481" s="82">
        <f t="shared" si="57"/>
        <v>0</v>
      </c>
      <c r="J481" s="82">
        <v>0</v>
      </c>
      <c r="K481" s="82">
        <v>0</v>
      </c>
      <c r="L481" s="82">
        <f t="shared" si="55"/>
        <v>0</v>
      </c>
      <c r="M481" s="89"/>
      <c r="N481" s="89"/>
      <c r="O481" s="89"/>
    </row>
    <row r="482" spans="2:15" ht="12.75">
      <c r="B482" s="131" t="s">
        <v>962</v>
      </c>
      <c r="C482" s="80" t="s">
        <v>648</v>
      </c>
      <c r="D482" s="81"/>
      <c r="E482" s="80"/>
      <c r="F482" s="80"/>
      <c r="G482" s="82">
        <f>G483+G491</f>
        <v>2300000</v>
      </c>
      <c r="H482" s="82">
        <f>H483+H491</f>
        <v>0</v>
      </c>
      <c r="I482" s="82">
        <f t="shared" si="57"/>
        <v>2300000</v>
      </c>
      <c r="J482" s="82">
        <f>J483+J491</f>
        <v>2300000</v>
      </c>
      <c r="K482" s="82">
        <f>K483+K491</f>
        <v>0</v>
      </c>
      <c r="L482" s="82">
        <f t="shared" si="55"/>
        <v>2300000</v>
      </c>
      <c r="M482" s="89"/>
      <c r="N482" s="89"/>
      <c r="O482" s="89"/>
    </row>
    <row r="483" spans="2:15" ht="12.75">
      <c r="B483" s="131" t="s">
        <v>630</v>
      </c>
      <c r="C483" s="80" t="s">
        <v>648</v>
      </c>
      <c r="D483" s="81" t="s">
        <v>638</v>
      </c>
      <c r="E483" s="81"/>
      <c r="F483" s="80"/>
      <c r="G483" s="82">
        <f>G484+G487</f>
        <v>250000</v>
      </c>
      <c r="H483" s="82">
        <f>H484+H487</f>
        <v>0</v>
      </c>
      <c r="I483" s="82">
        <f t="shared" si="57"/>
        <v>250000</v>
      </c>
      <c r="J483" s="82">
        <f>J484+J487</f>
        <v>250000</v>
      </c>
      <c r="K483" s="82">
        <f>K484+K487</f>
        <v>0</v>
      </c>
      <c r="L483" s="82">
        <f t="shared" si="55"/>
        <v>250000</v>
      </c>
      <c r="M483" s="89"/>
      <c r="N483" s="89"/>
      <c r="O483" s="89"/>
    </row>
    <row r="484" spans="2:15" ht="38.25" hidden="1">
      <c r="B484" s="131" t="s">
        <v>899</v>
      </c>
      <c r="C484" s="80" t="s">
        <v>648</v>
      </c>
      <c r="D484" s="81" t="s">
        <v>638</v>
      </c>
      <c r="E484" s="81" t="s">
        <v>752</v>
      </c>
      <c r="F484" s="80"/>
      <c r="G484" s="82">
        <f aca="true" t="shared" si="62" ref="G484:K485">G485</f>
        <v>0</v>
      </c>
      <c r="H484" s="82">
        <f t="shared" si="62"/>
        <v>0</v>
      </c>
      <c r="I484" s="82">
        <f t="shared" si="57"/>
        <v>0</v>
      </c>
      <c r="J484" s="82">
        <f t="shared" si="62"/>
        <v>0</v>
      </c>
      <c r="K484" s="82">
        <f t="shared" si="62"/>
        <v>0</v>
      </c>
      <c r="L484" s="82">
        <f t="shared" si="55"/>
        <v>0</v>
      </c>
      <c r="M484" s="89"/>
      <c r="N484" s="89"/>
      <c r="O484" s="89"/>
    </row>
    <row r="485" spans="2:15" ht="12.75" hidden="1">
      <c r="B485" s="131" t="s">
        <v>901</v>
      </c>
      <c r="C485" s="80" t="s">
        <v>648</v>
      </c>
      <c r="D485" s="81" t="s">
        <v>638</v>
      </c>
      <c r="E485" s="81" t="s">
        <v>705</v>
      </c>
      <c r="F485" s="80"/>
      <c r="G485" s="82">
        <f t="shared" si="62"/>
        <v>0</v>
      </c>
      <c r="H485" s="82">
        <f t="shared" si="62"/>
        <v>0</v>
      </c>
      <c r="I485" s="82">
        <f t="shared" si="57"/>
        <v>0</v>
      </c>
      <c r="J485" s="82">
        <f t="shared" si="62"/>
        <v>0</v>
      </c>
      <c r="K485" s="82">
        <f t="shared" si="62"/>
        <v>0</v>
      </c>
      <c r="L485" s="82">
        <f t="shared" si="55"/>
        <v>0</v>
      </c>
      <c r="M485" s="89"/>
      <c r="N485" s="89"/>
      <c r="O485" s="89"/>
    </row>
    <row r="486" spans="2:15" ht="25.5" hidden="1">
      <c r="B486" s="131" t="s">
        <v>769</v>
      </c>
      <c r="C486" s="80" t="s">
        <v>648</v>
      </c>
      <c r="D486" s="81" t="s">
        <v>638</v>
      </c>
      <c r="E486" s="81" t="s">
        <v>705</v>
      </c>
      <c r="F486" s="80">
        <v>600</v>
      </c>
      <c r="G486" s="82">
        <v>0</v>
      </c>
      <c r="H486" s="82">
        <v>0</v>
      </c>
      <c r="I486" s="82">
        <f t="shared" si="57"/>
        <v>0</v>
      </c>
      <c r="J486" s="82">
        <v>0</v>
      </c>
      <c r="K486" s="82">
        <v>0</v>
      </c>
      <c r="L486" s="82">
        <f t="shared" si="55"/>
        <v>0</v>
      </c>
      <c r="M486" s="89"/>
      <c r="N486" s="89"/>
      <c r="O486" s="89"/>
    </row>
    <row r="487" spans="2:15" ht="38.25">
      <c r="B487" s="131" t="s">
        <v>1375</v>
      </c>
      <c r="C487" s="80" t="s">
        <v>648</v>
      </c>
      <c r="D487" s="81" t="s">
        <v>638</v>
      </c>
      <c r="E487" s="81" t="s">
        <v>1324</v>
      </c>
      <c r="F487" s="80"/>
      <c r="G487" s="82">
        <f aca="true" t="shared" si="63" ref="G487:H489">G488</f>
        <v>250000</v>
      </c>
      <c r="H487" s="82">
        <f t="shared" si="63"/>
        <v>0</v>
      </c>
      <c r="I487" s="82">
        <f t="shared" si="57"/>
        <v>250000</v>
      </c>
      <c r="J487" s="82">
        <f aca="true" t="shared" si="64" ref="J487:K489">J488</f>
        <v>250000</v>
      </c>
      <c r="K487" s="82">
        <f t="shared" si="64"/>
        <v>0</v>
      </c>
      <c r="L487" s="82">
        <f t="shared" si="55"/>
        <v>250000</v>
      </c>
      <c r="M487" s="89"/>
      <c r="N487" s="89"/>
      <c r="O487" s="89"/>
    </row>
    <row r="488" spans="2:15" ht="25.5">
      <c r="B488" s="131" t="s">
        <v>1410</v>
      </c>
      <c r="C488" s="80" t="s">
        <v>648</v>
      </c>
      <c r="D488" s="81" t="s">
        <v>638</v>
      </c>
      <c r="E488" s="81" t="s">
        <v>1327</v>
      </c>
      <c r="F488" s="80"/>
      <c r="G488" s="82">
        <f t="shared" si="63"/>
        <v>250000</v>
      </c>
      <c r="H488" s="82">
        <f t="shared" si="63"/>
        <v>0</v>
      </c>
      <c r="I488" s="82">
        <f t="shared" si="57"/>
        <v>250000</v>
      </c>
      <c r="J488" s="82">
        <f t="shared" si="64"/>
        <v>250000</v>
      </c>
      <c r="K488" s="82">
        <f t="shared" si="64"/>
        <v>0</v>
      </c>
      <c r="L488" s="82">
        <f t="shared" si="55"/>
        <v>250000</v>
      </c>
      <c r="M488" s="89"/>
      <c r="N488" s="89"/>
      <c r="O488" s="89"/>
    </row>
    <row r="489" spans="2:15" ht="25.5">
      <c r="B489" s="131" t="s">
        <v>1411</v>
      </c>
      <c r="C489" s="80" t="s">
        <v>648</v>
      </c>
      <c r="D489" s="81" t="s">
        <v>638</v>
      </c>
      <c r="E489" s="81" t="s">
        <v>1328</v>
      </c>
      <c r="F489" s="80"/>
      <c r="G489" s="82">
        <f t="shared" si="63"/>
        <v>250000</v>
      </c>
      <c r="H489" s="82">
        <f t="shared" si="63"/>
        <v>0</v>
      </c>
      <c r="I489" s="82">
        <f t="shared" si="57"/>
        <v>250000</v>
      </c>
      <c r="J489" s="82">
        <f t="shared" si="64"/>
        <v>250000</v>
      </c>
      <c r="K489" s="82">
        <f t="shared" si="64"/>
        <v>0</v>
      </c>
      <c r="L489" s="82">
        <f t="shared" si="55"/>
        <v>250000</v>
      </c>
      <c r="M489" s="89"/>
      <c r="N489" s="89"/>
      <c r="O489" s="89"/>
    </row>
    <row r="490" spans="2:15" ht="25.5">
      <c r="B490" s="131" t="s">
        <v>769</v>
      </c>
      <c r="C490" s="80" t="s">
        <v>648</v>
      </c>
      <c r="D490" s="81" t="s">
        <v>638</v>
      </c>
      <c r="E490" s="81" t="s">
        <v>1328</v>
      </c>
      <c r="F490" s="80" t="s">
        <v>976</v>
      </c>
      <c r="G490" s="82">
        <v>250000</v>
      </c>
      <c r="H490" s="82">
        <v>0</v>
      </c>
      <c r="I490" s="82">
        <f t="shared" si="57"/>
        <v>250000</v>
      </c>
      <c r="J490" s="82">
        <v>250000</v>
      </c>
      <c r="K490" s="82">
        <v>0</v>
      </c>
      <c r="L490" s="82">
        <f t="shared" si="55"/>
        <v>250000</v>
      </c>
      <c r="M490" s="89"/>
      <c r="N490" s="89"/>
      <c r="O490" s="89"/>
    </row>
    <row r="491" spans="2:15" ht="12.75">
      <c r="B491" s="131" t="s">
        <v>587</v>
      </c>
      <c r="C491" s="80" t="s">
        <v>648</v>
      </c>
      <c r="D491" s="81" t="s">
        <v>639</v>
      </c>
      <c r="E491" s="81"/>
      <c r="F491" s="80"/>
      <c r="G491" s="82">
        <f>G492+G495</f>
        <v>2050000</v>
      </c>
      <c r="H491" s="82">
        <f>H492+H495</f>
        <v>0</v>
      </c>
      <c r="I491" s="82">
        <f t="shared" si="57"/>
        <v>2050000</v>
      </c>
      <c r="J491" s="82">
        <f>J492+J495</f>
        <v>2050000</v>
      </c>
      <c r="K491" s="82">
        <f>K492+K495</f>
        <v>0</v>
      </c>
      <c r="L491" s="82">
        <f t="shared" si="55"/>
        <v>2050000</v>
      </c>
      <c r="M491" s="89"/>
      <c r="N491" s="89"/>
      <c r="O491" s="89"/>
    </row>
    <row r="492" spans="2:15" ht="38.25" hidden="1">
      <c r="B492" s="131" t="s">
        <v>899</v>
      </c>
      <c r="C492" s="80" t="s">
        <v>648</v>
      </c>
      <c r="D492" s="81" t="s">
        <v>639</v>
      </c>
      <c r="E492" s="81" t="s">
        <v>752</v>
      </c>
      <c r="F492" s="80"/>
      <c r="G492" s="82">
        <f aca="true" t="shared" si="65" ref="G492:K493">G493</f>
        <v>0</v>
      </c>
      <c r="H492" s="82">
        <f t="shared" si="65"/>
        <v>0</v>
      </c>
      <c r="I492" s="82">
        <f t="shared" si="57"/>
        <v>0</v>
      </c>
      <c r="J492" s="82">
        <f t="shared" si="65"/>
        <v>0</v>
      </c>
      <c r="K492" s="82">
        <f t="shared" si="65"/>
        <v>0</v>
      </c>
      <c r="L492" s="82">
        <f t="shared" si="55"/>
        <v>0</v>
      </c>
      <c r="M492" s="89"/>
      <c r="N492" s="89"/>
      <c r="O492" s="89"/>
    </row>
    <row r="493" spans="2:15" ht="12.75" hidden="1">
      <c r="B493" s="131" t="s">
        <v>900</v>
      </c>
      <c r="C493" s="80" t="s">
        <v>648</v>
      </c>
      <c r="D493" s="81" t="s">
        <v>639</v>
      </c>
      <c r="E493" s="81" t="s">
        <v>706</v>
      </c>
      <c r="F493" s="80"/>
      <c r="G493" s="82">
        <f t="shared" si="65"/>
        <v>0</v>
      </c>
      <c r="H493" s="82">
        <f t="shared" si="65"/>
        <v>0</v>
      </c>
      <c r="I493" s="82">
        <f t="shared" si="57"/>
        <v>0</v>
      </c>
      <c r="J493" s="82">
        <f t="shared" si="65"/>
        <v>0</v>
      </c>
      <c r="K493" s="82">
        <f t="shared" si="65"/>
        <v>0</v>
      </c>
      <c r="L493" s="82">
        <f t="shared" si="55"/>
        <v>0</v>
      </c>
      <c r="M493" s="89"/>
      <c r="N493" s="89"/>
      <c r="O493" s="89"/>
    </row>
    <row r="494" spans="2:15" ht="25.5" hidden="1">
      <c r="B494" s="131" t="s">
        <v>769</v>
      </c>
      <c r="C494" s="80" t="s">
        <v>648</v>
      </c>
      <c r="D494" s="81" t="s">
        <v>639</v>
      </c>
      <c r="E494" s="81" t="s">
        <v>706</v>
      </c>
      <c r="F494" s="80">
        <v>600</v>
      </c>
      <c r="G494" s="82">
        <v>0</v>
      </c>
      <c r="H494" s="82">
        <v>0</v>
      </c>
      <c r="I494" s="82">
        <f t="shared" si="57"/>
        <v>0</v>
      </c>
      <c r="J494" s="82">
        <v>0</v>
      </c>
      <c r="K494" s="82">
        <v>0</v>
      </c>
      <c r="L494" s="82">
        <f t="shared" si="55"/>
        <v>0</v>
      </c>
      <c r="M494" s="89"/>
      <c r="N494" s="89"/>
      <c r="O494" s="89"/>
    </row>
    <row r="495" spans="2:15" ht="38.25">
      <c r="B495" s="131" t="s">
        <v>1375</v>
      </c>
      <c r="C495" s="80" t="s">
        <v>648</v>
      </c>
      <c r="D495" s="81" t="s">
        <v>639</v>
      </c>
      <c r="E495" s="81" t="s">
        <v>1324</v>
      </c>
      <c r="F495" s="80"/>
      <c r="G495" s="82">
        <f aca="true" t="shared" si="66" ref="G495:H497">G496</f>
        <v>2050000</v>
      </c>
      <c r="H495" s="82">
        <f t="shared" si="66"/>
        <v>0</v>
      </c>
      <c r="I495" s="82">
        <f t="shared" si="57"/>
        <v>2050000</v>
      </c>
      <c r="J495" s="82">
        <f aca="true" t="shared" si="67" ref="J495:K497">J496</f>
        <v>2050000</v>
      </c>
      <c r="K495" s="82">
        <f t="shared" si="67"/>
        <v>0</v>
      </c>
      <c r="L495" s="82">
        <f t="shared" si="55"/>
        <v>2050000</v>
      </c>
      <c r="M495" s="89"/>
      <c r="N495" s="89"/>
      <c r="O495" s="89"/>
    </row>
    <row r="496" spans="2:15" ht="25.5">
      <c r="B496" s="131" t="s">
        <v>1408</v>
      </c>
      <c r="C496" s="80" t="s">
        <v>648</v>
      </c>
      <c r="D496" s="81" t="s">
        <v>639</v>
      </c>
      <c r="E496" s="81" t="s">
        <v>1325</v>
      </c>
      <c r="F496" s="80"/>
      <c r="G496" s="82">
        <f t="shared" si="66"/>
        <v>2050000</v>
      </c>
      <c r="H496" s="82">
        <f t="shared" si="66"/>
        <v>0</v>
      </c>
      <c r="I496" s="82">
        <f t="shared" si="57"/>
        <v>2050000</v>
      </c>
      <c r="J496" s="82">
        <f t="shared" si="67"/>
        <v>2050000</v>
      </c>
      <c r="K496" s="82">
        <f t="shared" si="67"/>
        <v>0</v>
      </c>
      <c r="L496" s="82">
        <f t="shared" si="55"/>
        <v>2050000</v>
      </c>
      <c r="M496" s="89"/>
      <c r="N496" s="89"/>
      <c r="O496" s="89"/>
    </row>
    <row r="497" spans="2:15" ht="25.5">
      <c r="B497" s="131" t="s">
        <v>1409</v>
      </c>
      <c r="C497" s="80" t="s">
        <v>648</v>
      </c>
      <c r="D497" s="81" t="s">
        <v>639</v>
      </c>
      <c r="E497" s="81" t="s">
        <v>1326</v>
      </c>
      <c r="F497" s="80"/>
      <c r="G497" s="82">
        <f t="shared" si="66"/>
        <v>2050000</v>
      </c>
      <c r="H497" s="82">
        <f t="shared" si="66"/>
        <v>0</v>
      </c>
      <c r="I497" s="82">
        <f t="shared" si="57"/>
        <v>2050000</v>
      </c>
      <c r="J497" s="82">
        <f t="shared" si="67"/>
        <v>2050000</v>
      </c>
      <c r="K497" s="82">
        <f t="shared" si="67"/>
        <v>0</v>
      </c>
      <c r="L497" s="82">
        <f t="shared" si="55"/>
        <v>2050000</v>
      </c>
      <c r="M497" s="89"/>
      <c r="N497" s="89"/>
      <c r="O497" s="89"/>
    </row>
    <row r="498" spans="2:15" ht="25.5">
      <c r="B498" s="131" t="s">
        <v>769</v>
      </c>
      <c r="C498" s="80" t="s">
        <v>648</v>
      </c>
      <c r="D498" s="81" t="s">
        <v>639</v>
      </c>
      <c r="E498" s="81" t="s">
        <v>1326</v>
      </c>
      <c r="F498" s="80" t="s">
        <v>976</v>
      </c>
      <c r="G498" s="82">
        <v>2050000</v>
      </c>
      <c r="H498" s="82">
        <v>0</v>
      </c>
      <c r="I498" s="82">
        <f t="shared" si="57"/>
        <v>2050000</v>
      </c>
      <c r="J498" s="82">
        <v>2050000</v>
      </c>
      <c r="K498" s="82">
        <v>0</v>
      </c>
      <c r="L498" s="82">
        <f t="shared" si="55"/>
        <v>2050000</v>
      </c>
      <c r="M498" s="89"/>
      <c r="N498" s="89"/>
      <c r="O498" s="89"/>
    </row>
    <row r="499" spans="2:12" ht="12.75">
      <c r="B499" s="131" t="s">
        <v>954</v>
      </c>
      <c r="C499" s="80" t="s">
        <v>644</v>
      </c>
      <c r="D499" s="81"/>
      <c r="E499" s="81"/>
      <c r="F499" s="80"/>
      <c r="G499" s="82">
        <f aca="true" t="shared" si="68" ref="G499:K504">G500</f>
        <v>2450</v>
      </c>
      <c r="H499" s="82">
        <f t="shared" si="68"/>
        <v>0</v>
      </c>
      <c r="I499" s="82">
        <f t="shared" si="57"/>
        <v>2450</v>
      </c>
      <c r="J499" s="82">
        <f t="shared" si="68"/>
        <v>0</v>
      </c>
      <c r="K499" s="82">
        <f t="shared" si="68"/>
        <v>0</v>
      </c>
      <c r="L499" s="82">
        <f aca="true" t="shared" si="69" ref="L499:L530">J499+K499</f>
        <v>0</v>
      </c>
    </row>
    <row r="500" spans="2:12" ht="25.5">
      <c r="B500" s="131" t="s">
        <v>1035</v>
      </c>
      <c r="C500" s="80" t="s">
        <v>644</v>
      </c>
      <c r="D500" s="81" t="s">
        <v>638</v>
      </c>
      <c r="E500" s="81"/>
      <c r="F500" s="80"/>
      <c r="G500" s="82">
        <f t="shared" si="68"/>
        <v>2450</v>
      </c>
      <c r="H500" s="82">
        <f t="shared" si="68"/>
        <v>0</v>
      </c>
      <c r="I500" s="82">
        <f t="shared" si="57"/>
        <v>2450</v>
      </c>
      <c r="J500" s="82">
        <f>J501</f>
        <v>0</v>
      </c>
      <c r="K500" s="82">
        <f>K501</f>
        <v>0</v>
      </c>
      <c r="L500" s="82">
        <f t="shared" si="69"/>
        <v>0</v>
      </c>
    </row>
    <row r="501" spans="2:12" ht="38.25">
      <c r="B501" s="131" t="s">
        <v>1293</v>
      </c>
      <c r="C501" s="80" t="s">
        <v>644</v>
      </c>
      <c r="D501" s="81" t="s">
        <v>638</v>
      </c>
      <c r="E501" s="81" t="s">
        <v>1218</v>
      </c>
      <c r="F501" s="80"/>
      <c r="G501" s="82">
        <f t="shared" si="68"/>
        <v>2450</v>
      </c>
      <c r="H501" s="82">
        <f t="shared" si="68"/>
        <v>0</v>
      </c>
      <c r="I501" s="82">
        <f t="shared" si="57"/>
        <v>2450</v>
      </c>
      <c r="J501" s="82">
        <f t="shared" si="68"/>
        <v>0</v>
      </c>
      <c r="K501" s="82">
        <f t="shared" si="68"/>
        <v>0</v>
      </c>
      <c r="L501" s="82">
        <f t="shared" si="69"/>
        <v>0</v>
      </c>
    </row>
    <row r="502" spans="2:12" ht="25.5">
      <c r="B502" s="131" t="s">
        <v>1295</v>
      </c>
      <c r="C502" s="80" t="s">
        <v>644</v>
      </c>
      <c r="D502" s="81" t="s">
        <v>638</v>
      </c>
      <c r="E502" s="81" t="s">
        <v>1221</v>
      </c>
      <c r="F502" s="80"/>
      <c r="G502" s="82">
        <f t="shared" si="68"/>
        <v>2450</v>
      </c>
      <c r="H502" s="82">
        <f t="shared" si="68"/>
        <v>0</v>
      </c>
      <c r="I502" s="82">
        <f t="shared" si="57"/>
        <v>2450</v>
      </c>
      <c r="J502" s="82">
        <f t="shared" si="68"/>
        <v>0</v>
      </c>
      <c r="K502" s="82">
        <f t="shared" si="68"/>
        <v>0</v>
      </c>
      <c r="L502" s="82">
        <f t="shared" si="69"/>
        <v>0</v>
      </c>
    </row>
    <row r="503" spans="2:12" ht="38.25">
      <c r="B503" s="131" t="s">
        <v>1296</v>
      </c>
      <c r="C503" s="80" t="s">
        <v>644</v>
      </c>
      <c r="D503" s="81" t="s">
        <v>638</v>
      </c>
      <c r="E503" s="81" t="s">
        <v>1222</v>
      </c>
      <c r="F503" s="80"/>
      <c r="G503" s="82">
        <f t="shared" si="68"/>
        <v>2450</v>
      </c>
      <c r="H503" s="82">
        <f t="shared" si="68"/>
        <v>0</v>
      </c>
      <c r="I503" s="82">
        <f t="shared" si="57"/>
        <v>2450</v>
      </c>
      <c r="J503" s="82">
        <f t="shared" si="68"/>
        <v>0</v>
      </c>
      <c r="K503" s="82">
        <f t="shared" si="68"/>
        <v>0</v>
      </c>
      <c r="L503" s="82">
        <f t="shared" si="69"/>
        <v>0</v>
      </c>
    </row>
    <row r="504" spans="2:12" ht="12.75">
      <c r="B504" s="131" t="s">
        <v>1297</v>
      </c>
      <c r="C504" s="80" t="s">
        <v>644</v>
      </c>
      <c r="D504" s="81" t="s">
        <v>638</v>
      </c>
      <c r="E504" s="81" t="s">
        <v>1223</v>
      </c>
      <c r="F504" s="80"/>
      <c r="G504" s="82">
        <f t="shared" si="68"/>
        <v>2450</v>
      </c>
      <c r="H504" s="82">
        <f t="shared" si="68"/>
        <v>0</v>
      </c>
      <c r="I504" s="82">
        <f t="shared" si="57"/>
        <v>2450</v>
      </c>
      <c r="J504" s="82">
        <f t="shared" si="68"/>
        <v>0</v>
      </c>
      <c r="K504" s="82">
        <f t="shared" si="68"/>
        <v>0</v>
      </c>
      <c r="L504" s="82">
        <f t="shared" si="69"/>
        <v>0</v>
      </c>
    </row>
    <row r="505" spans="2:12" ht="12.75">
      <c r="B505" s="131" t="s">
        <v>772</v>
      </c>
      <c r="C505" s="80" t="s">
        <v>644</v>
      </c>
      <c r="D505" s="81" t="s">
        <v>638</v>
      </c>
      <c r="E505" s="81" t="s">
        <v>1223</v>
      </c>
      <c r="F505" s="80" t="s">
        <v>1224</v>
      </c>
      <c r="G505" s="82">
        <v>2450</v>
      </c>
      <c r="H505" s="82">
        <v>0</v>
      </c>
      <c r="I505" s="82">
        <f t="shared" si="57"/>
        <v>2450</v>
      </c>
      <c r="J505" s="82">
        <v>0</v>
      </c>
      <c r="K505" s="82">
        <v>0</v>
      </c>
      <c r="L505" s="82">
        <f t="shared" si="69"/>
        <v>0</v>
      </c>
    </row>
    <row r="506" spans="2:12" ht="25.5">
      <c r="B506" s="131" t="s">
        <v>956</v>
      </c>
      <c r="C506" s="80" t="s">
        <v>646</v>
      </c>
      <c r="D506" s="81"/>
      <c r="E506" s="81"/>
      <c r="F506" s="80"/>
      <c r="G506" s="82">
        <f>G507+G522</f>
        <v>35866900</v>
      </c>
      <c r="H506" s="82">
        <f>H507+H522</f>
        <v>0</v>
      </c>
      <c r="I506" s="82">
        <f t="shared" si="57"/>
        <v>35866900</v>
      </c>
      <c r="J506" s="82">
        <f>J507+J522</f>
        <v>23700200</v>
      </c>
      <c r="K506" s="82">
        <f>K507+K522</f>
        <v>0</v>
      </c>
      <c r="L506" s="82">
        <f t="shared" si="69"/>
        <v>23700200</v>
      </c>
    </row>
    <row r="507" spans="2:12" ht="38.25">
      <c r="B507" s="131" t="s">
        <v>378</v>
      </c>
      <c r="C507" s="80" t="s">
        <v>646</v>
      </c>
      <c r="D507" s="81" t="s">
        <v>638</v>
      </c>
      <c r="E507" s="81"/>
      <c r="F507" s="80"/>
      <c r="G507" s="82">
        <f>G508+G514</f>
        <v>23700200</v>
      </c>
      <c r="H507" s="82">
        <f>H508+H514</f>
        <v>0</v>
      </c>
      <c r="I507" s="82">
        <f t="shared" si="57"/>
        <v>23700200</v>
      </c>
      <c r="J507" s="82">
        <f>J508+J514</f>
        <v>23700200</v>
      </c>
      <c r="K507" s="82">
        <f>K508+K514</f>
        <v>0</v>
      </c>
      <c r="L507" s="82">
        <f t="shared" si="69"/>
        <v>23700200</v>
      </c>
    </row>
    <row r="508" spans="2:12" ht="38.25" hidden="1">
      <c r="B508" s="131" t="s">
        <v>904</v>
      </c>
      <c r="C508" s="80" t="s">
        <v>646</v>
      </c>
      <c r="D508" s="81" t="s">
        <v>638</v>
      </c>
      <c r="E508" s="81" t="s">
        <v>765</v>
      </c>
      <c r="F508" s="80"/>
      <c r="G508" s="82">
        <f>G509</f>
        <v>0</v>
      </c>
      <c r="H508" s="82">
        <f>H509</f>
        <v>0</v>
      </c>
      <c r="I508" s="82">
        <f t="shared" si="57"/>
        <v>0</v>
      </c>
      <c r="J508" s="82">
        <f>J509</f>
        <v>0</v>
      </c>
      <c r="K508" s="82">
        <f>K509</f>
        <v>0</v>
      </c>
      <c r="L508" s="82">
        <f t="shared" si="69"/>
        <v>0</v>
      </c>
    </row>
    <row r="509" spans="2:12" ht="25.5" hidden="1">
      <c r="B509" s="131" t="s">
        <v>906</v>
      </c>
      <c r="C509" s="80" t="s">
        <v>646</v>
      </c>
      <c r="D509" s="81" t="s">
        <v>638</v>
      </c>
      <c r="E509" s="81" t="s">
        <v>766</v>
      </c>
      <c r="F509" s="80"/>
      <c r="G509" s="82">
        <f>G510+G512</f>
        <v>0</v>
      </c>
      <c r="H509" s="82">
        <f>H510+H512</f>
        <v>0</v>
      </c>
      <c r="I509" s="82">
        <f t="shared" si="57"/>
        <v>0</v>
      </c>
      <c r="J509" s="82">
        <f>J510+J512</f>
        <v>0</v>
      </c>
      <c r="K509" s="82">
        <f>K510+K512</f>
        <v>0</v>
      </c>
      <c r="L509" s="82">
        <f t="shared" si="69"/>
        <v>0</v>
      </c>
    </row>
    <row r="510" spans="2:12" ht="25.5" hidden="1">
      <c r="B510" s="131" t="s">
        <v>907</v>
      </c>
      <c r="C510" s="80" t="s">
        <v>646</v>
      </c>
      <c r="D510" s="81" t="s">
        <v>638</v>
      </c>
      <c r="E510" s="81" t="s">
        <v>731</v>
      </c>
      <c r="F510" s="80"/>
      <c r="G510" s="82">
        <f>G511</f>
        <v>0</v>
      </c>
      <c r="H510" s="82">
        <f>H511</f>
        <v>0</v>
      </c>
      <c r="I510" s="82">
        <f t="shared" si="57"/>
        <v>0</v>
      </c>
      <c r="J510" s="82">
        <f>J511</f>
        <v>0</v>
      </c>
      <c r="K510" s="82">
        <f>K511</f>
        <v>0</v>
      </c>
      <c r="L510" s="82">
        <f t="shared" si="69"/>
        <v>0</v>
      </c>
    </row>
    <row r="511" spans="2:12" ht="12.75" hidden="1">
      <c r="B511" s="131" t="s">
        <v>770</v>
      </c>
      <c r="C511" s="80" t="s">
        <v>646</v>
      </c>
      <c r="D511" s="81" t="s">
        <v>638</v>
      </c>
      <c r="E511" s="81" t="s">
        <v>731</v>
      </c>
      <c r="F511" s="80">
        <v>500</v>
      </c>
      <c r="G511" s="82">
        <v>0</v>
      </c>
      <c r="H511" s="82">
        <v>0</v>
      </c>
      <c r="I511" s="82">
        <f t="shared" si="57"/>
        <v>0</v>
      </c>
      <c r="J511" s="82">
        <v>0</v>
      </c>
      <c r="K511" s="82">
        <v>0</v>
      </c>
      <c r="L511" s="82">
        <f t="shared" si="69"/>
        <v>0</v>
      </c>
    </row>
    <row r="512" spans="2:12" ht="25.5" hidden="1">
      <c r="B512" s="131" t="s">
        <v>908</v>
      </c>
      <c r="C512" s="80" t="s">
        <v>646</v>
      </c>
      <c r="D512" s="81" t="s">
        <v>638</v>
      </c>
      <c r="E512" s="81" t="s">
        <v>732</v>
      </c>
      <c r="F512" s="80"/>
      <c r="G512" s="82">
        <f>G513</f>
        <v>0</v>
      </c>
      <c r="H512" s="82">
        <f>H513</f>
        <v>0</v>
      </c>
      <c r="I512" s="82">
        <f t="shared" si="57"/>
        <v>0</v>
      </c>
      <c r="J512" s="82">
        <f>J513</f>
        <v>0</v>
      </c>
      <c r="K512" s="82">
        <f>K513</f>
        <v>0</v>
      </c>
      <c r="L512" s="82">
        <f t="shared" si="69"/>
        <v>0</v>
      </c>
    </row>
    <row r="513" spans="2:12" ht="12.75" hidden="1">
      <c r="B513" s="131" t="s">
        <v>770</v>
      </c>
      <c r="C513" s="80" t="s">
        <v>646</v>
      </c>
      <c r="D513" s="81" t="s">
        <v>638</v>
      </c>
      <c r="E513" s="81" t="s">
        <v>732</v>
      </c>
      <c r="F513" s="80">
        <v>500</v>
      </c>
      <c r="G513" s="82">
        <v>0</v>
      </c>
      <c r="H513" s="82">
        <v>0</v>
      </c>
      <c r="I513" s="82">
        <f t="shared" si="57"/>
        <v>0</v>
      </c>
      <c r="J513" s="82">
        <v>0</v>
      </c>
      <c r="K513" s="82">
        <v>0</v>
      </c>
      <c r="L513" s="82">
        <f t="shared" si="69"/>
        <v>0</v>
      </c>
    </row>
    <row r="514" spans="2:12" ht="38.25">
      <c r="B514" s="131" t="s">
        <v>1293</v>
      </c>
      <c r="C514" s="80" t="s">
        <v>646</v>
      </c>
      <c r="D514" s="81" t="s">
        <v>638</v>
      </c>
      <c r="E514" s="81" t="s">
        <v>1218</v>
      </c>
      <c r="F514" s="80"/>
      <c r="G514" s="82">
        <f aca="true" t="shared" si="70" ref="G514:H516">G515</f>
        <v>23700200</v>
      </c>
      <c r="H514" s="82">
        <f t="shared" si="70"/>
        <v>0</v>
      </c>
      <c r="I514" s="82">
        <f t="shared" si="57"/>
        <v>23700200</v>
      </c>
      <c r="J514" s="82">
        <f aca="true" t="shared" si="71" ref="J514:K516">J515</f>
        <v>23700200</v>
      </c>
      <c r="K514" s="82">
        <f t="shared" si="71"/>
        <v>0</v>
      </c>
      <c r="L514" s="82">
        <f t="shared" si="69"/>
        <v>23700200</v>
      </c>
    </row>
    <row r="515" spans="2:12" ht="25.5">
      <c r="B515" s="131" t="s">
        <v>1295</v>
      </c>
      <c r="C515" s="80" t="s">
        <v>646</v>
      </c>
      <c r="D515" s="81" t="s">
        <v>638</v>
      </c>
      <c r="E515" s="81" t="s">
        <v>1221</v>
      </c>
      <c r="F515" s="80"/>
      <c r="G515" s="82">
        <f t="shared" si="70"/>
        <v>23700200</v>
      </c>
      <c r="H515" s="82">
        <f t="shared" si="70"/>
        <v>0</v>
      </c>
      <c r="I515" s="82">
        <f t="shared" si="57"/>
        <v>23700200</v>
      </c>
      <c r="J515" s="82">
        <f t="shared" si="71"/>
        <v>23700200</v>
      </c>
      <c r="K515" s="82">
        <f t="shared" si="71"/>
        <v>0</v>
      </c>
      <c r="L515" s="82">
        <f t="shared" si="69"/>
        <v>23700200</v>
      </c>
    </row>
    <row r="516" spans="2:12" ht="38.25">
      <c r="B516" s="131" t="s">
        <v>1296</v>
      </c>
      <c r="C516" s="80" t="s">
        <v>646</v>
      </c>
      <c r="D516" s="81" t="s">
        <v>638</v>
      </c>
      <c r="E516" s="81" t="s">
        <v>1222</v>
      </c>
      <c r="F516" s="80"/>
      <c r="G516" s="82">
        <f t="shared" si="70"/>
        <v>23700200</v>
      </c>
      <c r="H516" s="82">
        <f t="shared" si="70"/>
        <v>0</v>
      </c>
      <c r="I516" s="82">
        <f t="shared" si="57"/>
        <v>23700200</v>
      </c>
      <c r="J516" s="82">
        <f t="shared" si="71"/>
        <v>23700200</v>
      </c>
      <c r="K516" s="82">
        <f t="shared" si="71"/>
        <v>0</v>
      </c>
      <c r="L516" s="82">
        <f t="shared" si="69"/>
        <v>23700200</v>
      </c>
    </row>
    <row r="517" spans="2:12" ht="25.5">
      <c r="B517" s="131" t="s">
        <v>1298</v>
      </c>
      <c r="C517" s="80" t="s">
        <v>646</v>
      </c>
      <c r="D517" s="81" t="s">
        <v>638</v>
      </c>
      <c r="E517" s="81" t="s">
        <v>1225</v>
      </c>
      <c r="F517" s="80"/>
      <c r="G517" s="82">
        <f>G518+G520</f>
        <v>23700200</v>
      </c>
      <c r="H517" s="82">
        <f>H518+H520</f>
        <v>0</v>
      </c>
      <c r="I517" s="82">
        <f t="shared" si="57"/>
        <v>23700200</v>
      </c>
      <c r="J517" s="82">
        <f>J518+J520</f>
        <v>23700200</v>
      </c>
      <c r="K517" s="82">
        <f>K518+K520</f>
        <v>0</v>
      </c>
      <c r="L517" s="82">
        <f t="shared" si="69"/>
        <v>23700200</v>
      </c>
    </row>
    <row r="518" spans="2:12" ht="25.5">
      <c r="B518" s="131" t="s">
        <v>907</v>
      </c>
      <c r="C518" s="80" t="s">
        <v>646</v>
      </c>
      <c r="D518" s="81" t="s">
        <v>638</v>
      </c>
      <c r="E518" s="81" t="s">
        <v>1226</v>
      </c>
      <c r="F518" s="80"/>
      <c r="G518" s="82">
        <f>G519</f>
        <v>17093700</v>
      </c>
      <c r="H518" s="82">
        <f>H519</f>
        <v>0</v>
      </c>
      <c r="I518" s="82">
        <f t="shared" si="57"/>
        <v>17093700</v>
      </c>
      <c r="J518" s="82">
        <f>J519</f>
        <v>17093700</v>
      </c>
      <c r="K518" s="82">
        <f>K519</f>
        <v>0</v>
      </c>
      <c r="L518" s="82">
        <f t="shared" si="69"/>
        <v>17093700</v>
      </c>
    </row>
    <row r="519" spans="2:12" ht="12.75">
      <c r="B519" s="131" t="s">
        <v>770</v>
      </c>
      <c r="C519" s="80" t="s">
        <v>646</v>
      </c>
      <c r="D519" s="81" t="s">
        <v>638</v>
      </c>
      <c r="E519" s="81" t="s">
        <v>1226</v>
      </c>
      <c r="F519" s="80" t="s">
        <v>413</v>
      </c>
      <c r="G519" s="82">
        <v>17093700</v>
      </c>
      <c r="H519" s="82">
        <v>0</v>
      </c>
      <c r="I519" s="82">
        <f t="shared" si="57"/>
        <v>17093700</v>
      </c>
      <c r="J519" s="82">
        <v>17093700</v>
      </c>
      <c r="K519" s="82">
        <v>0</v>
      </c>
      <c r="L519" s="82">
        <f t="shared" si="69"/>
        <v>17093700</v>
      </c>
    </row>
    <row r="520" spans="2:12" ht="25.5">
      <c r="B520" s="131" t="s">
        <v>908</v>
      </c>
      <c r="C520" s="80" t="s">
        <v>646</v>
      </c>
      <c r="D520" s="81" t="s">
        <v>638</v>
      </c>
      <c r="E520" s="81" t="s">
        <v>1227</v>
      </c>
      <c r="F520" s="80"/>
      <c r="G520" s="82">
        <f>G521</f>
        <v>6606500</v>
      </c>
      <c r="H520" s="82">
        <f>H521</f>
        <v>0</v>
      </c>
      <c r="I520" s="82">
        <f t="shared" si="57"/>
        <v>6606500</v>
      </c>
      <c r="J520" s="82">
        <f>J521</f>
        <v>6606500</v>
      </c>
      <c r="K520" s="82">
        <f>K521</f>
        <v>0</v>
      </c>
      <c r="L520" s="82">
        <f t="shared" si="69"/>
        <v>6606500</v>
      </c>
    </row>
    <row r="521" spans="2:12" ht="12.75">
      <c r="B521" s="131" t="s">
        <v>770</v>
      </c>
      <c r="C521" s="80" t="s">
        <v>646</v>
      </c>
      <c r="D521" s="81" t="s">
        <v>638</v>
      </c>
      <c r="E521" s="81" t="s">
        <v>1227</v>
      </c>
      <c r="F521" s="80" t="s">
        <v>413</v>
      </c>
      <c r="G521" s="82">
        <v>6606500</v>
      </c>
      <c r="H521" s="82">
        <v>0</v>
      </c>
      <c r="I521" s="82">
        <f t="shared" si="57"/>
        <v>6606500</v>
      </c>
      <c r="J521" s="82">
        <v>6606500</v>
      </c>
      <c r="K521" s="82">
        <v>0</v>
      </c>
      <c r="L521" s="82">
        <f t="shared" si="69"/>
        <v>6606500</v>
      </c>
    </row>
    <row r="522" spans="2:12" ht="12.75">
      <c r="B522" s="131" t="s">
        <v>999</v>
      </c>
      <c r="C522" s="80" t="s">
        <v>646</v>
      </c>
      <c r="D522" s="80" t="s">
        <v>640</v>
      </c>
      <c r="E522" s="81"/>
      <c r="F522" s="80"/>
      <c r="G522" s="82">
        <f aca="true" t="shared" si="72" ref="G522:H524">G523</f>
        <v>12166700</v>
      </c>
      <c r="H522" s="82">
        <f t="shared" si="72"/>
        <v>0</v>
      </c>
      <c r="I522" s="82">
        <f t="shared" si="57"/>
        <v>12166700</v>
      </c>
      <c r="J522" s="82">
        <f aca="true" t="shared" si="73" ref="J522:K524">J523</f>
        <v>0</v>
      </c>
      <c r="K522" s="82">
        <f t="shared" si="73"/>
        <v>0</v>
      </c>
      <c r="L522" s="82">
        <f t="shared" si="69"/>
        <v>0</v>
      </c>
    </row>
    <row r="523" spans="2:12" ht="51">
      <c r="B523" s="131" t="s">
        <v>1367</v>
      </c>
      <c r="C523" s="80" t="s">
        <v>646</v>
      </c>
      <c r="D523" s="80" t="s">
        <v>640</v>
      </c>
      <c r="E523" s="81" t="s">
        <v>1218</v>
      </c>
      <c r="F523" s="80"/>
      <c r="G523" s="82">
        <f t="shared" si="72"/>
        <v>12166700</v>
      </c>
      <c r="H523" s="82">
        <f t="shared" si="72"/>
        <v>0</v>
      </c>
      <c r="I523" s="82">
        <f t="shared" si="57"/>
        <v>12166700</v>
      </c>
      <c r="J523" s="82">
        <f t="shared" si="73"/>
        <v>0</v>
      </c>
      <c r="K523" s="82">
        <f t="shared" si="73"/>
        <v>0</v>
      </c>
      <c r="L523" s="82">
        <f t="shared" si="69"/>
        <v>0</v>
      </c>
    </row>
    <row r="524" spans="2:12" ht="25.5">
      <c r="B524" s="131" t="s">
        <v>1295</v>
      </c>
      <c r="C524" s="80" t="s">
        <v>646</v>
      </c>
      <c r="D524" s="80" t="s">
        <v>640</v>
      </c>
      <c r="E524" s="81" t="s">
        <v>1221</v>
      </c>
      <c r="F524" s="80"/>
      <c r="G524" s="82">
        <f t="shared" si="72"/>
        <v>12166700</v>
      </c>
      <c r="H524" s="82">
        <f t="shared" si="72"/>
        <v>0</v>
      </c>
      <c r="I524" s="82">
        <f t="shared" si="57"/>
        <v>12166700</v>
      </c>
      <c r="J524" s="82">
        <f t="shared" si="73"/>
        <v>0</v>
      </c>
      <c r="K524" s="82">
        <f t="shared" si="73"/>
        <v>0</v>
      </c>
      <c r="L524" s="82">
        <f t="shared" si="69"/>
        <v>0</v>
      </c>
    </row>
    <row r="525" spans="2:12" ht="38.25">
      <c r="B525" s="131" t="s">
        <v>1296</v>
      </c>
      <c r="C525" s="80" t="s">
        <v>646</v>
      </c>
      <c r="D525" s="80" t="s">
        <v>640</v>
      </c>
      <c r="E525" s="81" t="s">
        <v>1222</v>
      </c>
      <c r="F525" s="80"/>
      <c r="G525" s="82">
        <f>G526+G529+G531</f>
        <v>12166700</v>
      </c>
      <c r="H525" s="82">
        <f>H526+H529+H531</f>
        <v>0</v>
      </c>
      <c r="I525" s="82">
        <f t="shared" si="57"/>
        <v>12166700</v>
      </c>
      <c r="J525" s="82">
        <f>J526+J529+J531</f>
        <v>0</v>
      </c>
      <c r="K525" s="82">
        <f>K526+K529</f>
        <v>0</v>
      </c>
      <c r="L525" s="82">
        <f t="shared" si="69"/>
        <v>0</v>
      </c>
    </row>
    <row r="526" spans="2:12" ht="25.5" hidden="1">
      <c r="B526" s="131" t="s">
        <v>1298</v>
      </c>
      <c r="C526" s="80" t="s">
        <v>646</v>
      </c>
      <c r="D526" s="80" t="s">
        <v>640</v>
      </c>
      <c r="E526" s="81" t="s">
        <v>1225</v>
      </c>
      <c r="F526" s="80"/>
      <c r="G526" s="82">
        <f aca="true" t="shared" si="74" ref="G526:K527">G527</f>
        <v>0</v>
      </c>
      <c r="H526" s="82">
        <f t="shared" si="74"/>
        <v>0</v>
      </c>
      <c r="I526" s="82">
        <f t="shared" si="57"/>
        <v>0</v>
      </c>
      <c r="J526" s="82">
        <f t="shared" si="74"/>
        <v>0</v>
      </c>
      <c r="K526" s="82">
        <f t="shared" si="74"/>
        <v>0</v>
      </c>
      <c r="L526" s="82">
        <f t="shared" si="69"/>
        <v>0</v>
      </c>
    </row>
    <row r="527" spans="2:12" ht="12.75" hidden="1">
      <c r="B527" s="131" t="s">
        <v>611</v>
      </c>
      <c r="C527" s="80" t="s">
        <v>646</v>
      </c>
      <c r="D527" s="80" t="s">
        <v>640</v>
      </c>
      <c r="E527" s="81" t="s">
        <v>1353</v>
      </c>
      <c r="F527" s="80"/>
      <c r="G527" s="82">
        <f t="shared" si="74"/>
        <v>0</v>
      </c>
      <c r="H527" s="82">
        <f t="shared" si="74"/>
        <v>0</v>
      </c>
      <c r="I527" s="82">
        <f t="shared" si="57"/>
        <v>0</v>
      </c>
      <c r="J527" s="82">
        <f t="shared" si="74"/>
        <v>0</v>
      </c>
      <c r="K527" s="82">
        <f t="shared" si="74"/>
        <v>0</v>
      </c>
      <c r="L527" s="82">
        <f t="shared" si="69"/>
        <v>0</v>
      </c>
    </row>
    <row r="528" spans="2:12" ht="12.75" hidden="1">
      <c r="B528" s="131" t="s">
        <v>770</v>
      </c>
      <c r="C528" s="80" t="s">
        <v>646</v>
      </c>
      <c r="D528" s="80" t="s">
        <v>640</v>
      </c>
      <c r="E528" s="81" t="s">
        <v>1353</v>
      </c>
      <c r="F528" s="80" t="s">
        <v>413</v>
      </c>
      <c r="G528" s="82">
        <v>0</v>
      </c>
      <c r="H528" s="82">
        <v>0</v>
      </c>
      <c r="I528" s="82">
        <f t="shared" si="57"/>
        <v>0</v>
      </c>
      <c r="J528" s="82">
        <v>0</v>
      </c>
      <c r="K528" s="82">
        <v>0</v>
      </c>
      <c r="L528" s="82">
        <f t="shared" si="69"/>
        <v>0</v>
      </c>
    </row>
    <row r="529" spans="2:12" ht="38.25" hidden="1">
      <c r="B529" s="131" t="s">
        <v>1394</v>
      </c>
      <c r="C529" s="80" t="s">
        <v>646</v>
      </c>
      <c r="D529" s="80" t="s">
        <v>640</v>
      </c>
      <c r="E529" s="81" t="s">
        <v>1354</v>
      </c>
      <c r="F529" s="80"/>
      <c r="G529" s="82">
        <f>G530</f>
        <v>0</v>
      </c>
      <c r="H529" s="82">
        <f>H530</f>
        <v>0</v>
      </c>
      <c r="I529" s="82">
        <f t="shared" si="57"/>
        <v>0</v>
      </c>
      <c r="J529" s="82">
        <f>J530</f>
        <v>0</v>
      </c>
      <c r="K529" s="82">
        <f>K530</f>
        <v>0</v>
      </c>
      <c r="L529" s="82">
        <f t="shared" si="69"/>
        <v>0</v>
      </c>
    </row>
    <row r="530" spans="2:12" ht="12.75" hidden="1">
      <c r="B530" s="131" t="s">
        <v>770</v>
      </c>
      <c r="C530" s="80" t="s">
        <v>646</v>
      </c>
      <c r="D530" s="80" t="s">
        <v>640</v>
      </c>
      <c r="E530" s="81" t="s">
        <v>1354</v>
      </c>
      <c r="F530" s="80" t="s">
        <v>413</v>
      </c>
      <c r="G530" s="82">
        <v>0</v>
      </c>
      <c r="H530" s="82">
        <v>0</v>
      </c>
      <c r="I530" s="82">
        <f aca="true" t="shared" si="75" ref="I530:I537">G530+H530</f>
        <v>0</v>
      </c>
      <c r="J530" s="82">
        <v>0</v>
      </c>
      <c r="K530" s="82">
        <v>0</v>
      </c>
      <c r="L530" s="82">
        <f t="shared" si="69"/>
        <v>0</v>
      </c>
    </row>
    <row r="531" spans="2:12" ht="25.5">
      <c r="B531" s="131" t="s">
        <v>1393</v>
      </c>
      <c r="C531" s="80" t="s">
        <v>646</v>
      </c>
      <c r="D531" s="80" t="s">
        <v>640</v>
      </c>
      <c r="E531" s="81" t="s">
        <v>1504</v>
      </c>
      <c r="F531" s="80"/>
      <c r="G531" s="82">
        <f>G532</f>
        <v>12166700</v>
      </c>
      <c r="H531" s="82">
        <f>H532</f>
        <v>0</v>
      </c>
      <c r="I531" s="82">
        <f t="shared" si="75"/>
        <v>12166700</v>
      </c>
      <c r="J531" s="82">
        <f>J532</f>
        <v>0</v>
      </c>
      <c r="K531" s="82"/>
      <c r="L531" s="82"/>
    </row>
    <row r="532" spans="2:12" ht="12.75">
      <c r="B532" s="131" t="s">
        <v>770</v>
      </c>
      <c r="C532" s="80" t="s">
        <v>646</v>
      </c>
      <c r="D532" s="80" t="s">
        <v>640</v>
      </c>
      <c r="E532" s="81" t="s">
        <v>1504</v>
      </c>
      <c r="F532" s="80" t="s">
        <v>413</v>
      </c>
      <c r="G532" s="82">
        <v>12166700</v>
      </c>
      <c r="H532" s="82">
        <v>0</v>
      </c>
      <c r="I532" s="82">
        <f t="shared" si="75"/>
        <v>12166700</v>
      </c>
      <c r="J532" s="82">
        <v>0</v>
      </c>
      <c r="K532" s="82"/>
      <c r="L532" s="82"/>
    </row>
    <row r="533" spans="2:12" ht="25.5" hidden="1">
      <c r="B533" s="131" t="s">
        <v>768</v>
      </c>
      <c r="C533" s="80" t="s">
        <v>638</v>
      </c>
      <c r="D533" s="81" t="s">
        <v>640</v>
      </c>
      <c r="E533" s="81" t="s">
        <v>1357</v>
      </c>
      <c r="F533" s="80">
        <v>200</v>
      </c>
      <c r="G533" s="82">
        <v>0</v>
      </c>
      <c r="H533" s="82">
        <v>0</v>
      </c>
      <c r="I533" s="82">
        <f t="shared" si="75"/>
        <v>0</v>
      </c>
      <c r="J533" s="82">
        <v>0</v>
      </c>
      <c r="K533" s="82">
        <v>0</v>
      </c>
      <c r="L533" s="82">
        <f>J533+K533</f>
        <v>0</v>
      </c>
    </row>
    <row r="534" spans="2:12" ht="12.75" hidden="1">
      <c r="B534" s="131" t="s">
        <v>771</v>
      </c>
      <c r="C534" s="80" t="s">
        <v>638</v>
      </c>
      <c r="D534" s="81" t="s">
        <v>640</v>
      </c>
      <c r="E534" s="81" t="s">
        <v>1357</v>
      </c>
      <c r="F534" s="80" t="s">
        <v>970</v>
      </c>
      <c r="G534" s="82">
        <v>0</v>
      </c>
      <c r="H534" s="82">
        <v>0</v>
      </c>
      <c r="I534" s="82">
        <f t="shared" si="75"/>
        <v>0</v>
      </c>
      <c r="J534" s="82">
        <v>0</v>
      </c>
      <c r="K534" s="82">
        <v>0</v>
      </c>
      <c r="L534" s="82">
        <f>J534+K534</f>
        <v>0</v>
      </c>
    </row>
    <row r="535" spans="2:12" ht="25.5" hidden="1">
      <c r="B535" s="131" t="s">
        <v>420</v>
      </c>
      <c r="C535" s="80" t="s">
        <v>638</v>
      </c>
      <c r="D535" s="81" t="s">
        <v>640</v>
      </c>
      <c r="E535" s="81" t="s">
        <v>1358</v>
      </c>
      <c r="F535" s="80"/>
      <c r="G535" s="82">
        <f>G536</f>
        <v>0</v>
      </c>
      <c r="H535" s="82">
        <f>H536</f>
        <v>0</v>
      </c>
      <c r="I535" s="82">
        <f t="shared" si="75"/>
        <v>0</v>
      </c>
      <c r="J535" s="82">
        <f>J536</f>
        <v>0</v>
      </c>
      <c r="K535" s="82">
        <f>K536</f>
        <v>0</v>
      </c>
      <c r="L535" s="82">
        <f>J535+K535</f>
        <v>0</v>
      </c>
    </row>
    <row r="536" spans="2:12" ht="51" hidden="1">
      <c r="B536" s="131" t="s">
        <v>767</v>
      </c>
      <c r="C536" s="80" t="s">
        <v>638</v>
      </c>
      <c r="D536" s="81" t="s">
        <v>640</v>
      </c>
      <c r="E536" s="81" t="s">
        <v>1358</v>
      </c>
      <c r="F536" s="80">
        <v>100</v>
      </c>
      <c r="G536" s="82">
        <v>0</v>
      </c>
      <c r="H536" s="82">
        <v>0</v>
      </c>
      <c r="I536" s="82">
        <f t="shared" si="75"/>
        <v>0</v>
      </c>
      <c r="J536" s="82">
        <v>0</v>
      </c>
      <c r="K536" s="82">
        <v>0</v>
      </c>
      <c r="L536" s="82">
        <f>J536+K536</f>
        <v>0</v>
      </c>
    </row>
    <row r="537" spans="1:12" ht="12.75">
      <c r="A537" s="85"/>
      <c r="B537" s="131" t="s">
        <v>1060</v>
      </c>
      <c r="C537" s="80" t="s">
        <v>1061</v>
      </c>
      <c r="D537" s="80" t="s">
        <v>1061</v>
      </c>
      <c r="E537" s="80" t="s">
        <v>1063</v>
      </c>
      <c r="F537" s="80" t="s">
        <v>1062</v>
      </c>
      <c r="G537" s="82">
        <v>16974000</v>
      </c>
      <c r="H537" s="82">
        <v>0</v>
      </c>
      <c r="I537" s="82">
        <f t="shared" si="75"/>
        <v>16974000</v>
      </c>
      <c r="J537" s="82">
        <v>28390000</v>
      </c>
      <c r="K537" s="82">
        <v>0</v>
      </c>
      <c r="L537" s="82">
        <f>J537+K537</f>
        <v>28390000</v>
      </c>
    </row>
    <row r="538" spans="1:12" ht="12.75">
      <c r="A538" s="85"/>
      <c r="B538" s="152" t="s">
        <v>637</v>
      </c>
      <c r="C538" s="153"/>
      <c r="D538" s="153"/>
      <c r="E538" s="153"/>
      <c r="F538" s="154"/>
      <c r="G538" s="79">
        <f aca="true" t="shared" si="76" ref="G538:L538">G13+G134+G149+G233+G253+G408+G436+G474+G482+G499+G506+G537</f>
        <v>678932300</v>
      </c>
      <c r="H538" s="79">
        <f>H13+H134+H149+H233+H253+H408+H436+H474+H482+H499+H506+H537</f>
        <v>-3.4100000023645407</v>
      </c>
      <c r="I538" s="79">
        <f t="shared" si="76"/>
        <v>678932296.59</v>
      </c>
      <c r="J538" s="79">
        <f t="shared" si="76"/>
        <v>567720200</v>
      </c>
      <c r="K538" s="79">
        <f>K13+K134+K149+K233+K253+K408+K436+K474+K482+K499+K506+K537</f>
        <v>9985.42999999995</v>
      </c>
      <c r="L538" s="79">
        <f t="shared" si="76"/>
        <v>567730185.43</v>
      </c>
    </row>
    <row r="539" spans="1:4" ht="12.75">
      <c r="A539" s="85"/>
      <c r="C539" s="85"/>
      <c r="D539" s="85"/>
    </row>
    <row r="540" spans="1:4" ht="12.75">
      <c r="A540" s="85"/>
      <c r="C540" s="85"/>
      <c r="D540" s="85"/>
    </row>
    <row r="541" spans="1:12" ht="12.75" hidden="1">
      <c r="A541" s="85"/>
      <c r="C541" s="85"/>
      <c r="D541" s="85"/>
      <c r="G541" s="95">
        <v>678932300</v>
      </c>
      <c r="H541" s="95"/>
      <c r="I541" s="95"/>
      <c r="J541" s="95">
        <v>567720200</v>
      </c>
      <c r="K541" s="95"/>
      <c r="L541" s="95"/>
    </row>
    <row r="542" spans="1:4" ht="12.75">
      <c r="A542" s="85"/>
      <c r="C542" s="85"/>
      <c r="D542" s="85"/>
    </row>
    <row r="543" spans="1:10" ht="12.75" hidden="1">
      <c r="A543" s="85"/>
      <c r="C543" s="85"/>
      <c r="D543" s="85"/>
      <c r="G543" s="95">
        <f>G541-G538</f>
        <v>0</v>
      </c>
      <c r="I543" s="95">
        <f>I541-I538</f>
        <v>-678932296.59</v>
      </c>
      <c r="J543" s="95">
        <f>J541-J538</f>
        <v>0</v>
      </c>
    </row>
    <row r="544" spans="1:4" ht="12.75">
      <c r="A544" s="85"/>
      <c r="C544" s="85"/>
      <c r="D544" s="85"/>
    </row>
    <row r="545" spans="1:10" ht="12.75">
      <c r="A545" s="85"/>
      <c r="C545" s="85"/>
      <c r="D545" s="85"/>
      <c r="G545" s="95"/>
      <c r="H545" s="95"/>
      <c r="I545" s="95"/>
      <c r="J545" s="95"/>
    </row>
    <row r="546" spans="1:10" ht="12.75">
      <c r="A546" s="85"/>
      <c r="C546" s="85"/>
      <c r="D546" s="85"/>
      <c r="G546" s="95"/>
      <c r="H546" s="95"/>
      <c r="I546" s="95"/>
      <c r="J546" s="95"/>
    </row>
    <row r="547" spans="1:10" ht="12.75">
      <c r="A547" s="85"/>
      <c r="C547" s="85"/>
      <c r="D547" s="85"/>
      <c r="G547" s="95"/>
      <c r="H547" s="95"/>
      <c r="I547" s="95"/>
      <c r="J547" s="95"/>
    </row>
    <row r="548" spans="1:10" ht="12.75">
      <c r="A548" s="85"/>
      <c r="C548" s="85"/>
      <c r="D548" s="85"/>
      <c r="G548" s="95"/>
      <c r="H548" s="95"/>
      <c r="I548" s="95"/>
      <c r="J548" s="95"/>
    </row>
    <row r="549" spans="7:10" ht="12.75">
      <c r="G549" s="95"/>
      <c r="H549" s="95"/>
      <c r="I549" s="95"/>
      <c r="J549" s="95"/>
    </row>
    <row r="550" spans="7:10" ht="12.75">
      <c r="G550" s="95"/>
      <c r="H550" s="95"/>
      <c r="I550" s="95"/>
      <c r="J550" s="95"/>
    </row>
    <row r="551" spans="7:10" ht="12.75">
      <c r="G551" s="95"/>
      <c r="H551" s="95"/>
      <c r="I551" s="95"/>
      <c r="J551" s="95"/>
    </row>
    <row r="552" spans="7:10" ht="12.75">
      <c r="G552" s="95"/>
      <c r="H552" s="95"/>
      <c r="I552" s="95"/>
      <c r="J552" s="95"/>
    </row>
    <row r="585" spans="1:4" ht="12.75">
      <c r="A585" s="86"/>
      <c r="C585" s="85"/>
      <c r="D585" s="85"/>
    </row>
    <row r="586" spans="1:4" ht="12.75">
      <c r="A586" s="86"/>
      <c r="C586" s="85"/>
      <c r="D586" s="85"/>
    </row>
    <row r="587" spans="1:4" ht="12.75">
      <c r="A587" s="86"/>
      <c r="C587" s="85"/>
      <c r="D587" s="85"/>
    </row>
    <row r="588" ht="12.75">
      <c r="A588" s="87"/>
    </row>
    <row r="589" ht="12.75">
      <c r="A589" s="88"/>
    </row>
    <row r="590" ht="12.75">
      <c r="A590" s="88"/>
    </row>
    <row r="591" ht="12.75">
      <c r="A591" s="88"/>
    </row>
    <row r="592" ht="12.75">
      <c r="A592" s="88"/>
    </row>
    <row r="593" ht="12.75">
      <c r="A593" s="88"/>
    </row>
    <row r="594" ht="12.75">
      <c r="A594" s="88"/>
    </row>
    <row r="595" ht="12.75">
      <c r="A595" s="88"/>
    </row>
    <row r="596" ht="12.75">
      <c r="A596" s="89"/>
    </row>
    <row r="597" ht="12.75">
      <c r="A597" s="89"/>
    </row>
    <row r="598" ht="12.75">
      <c r="A598" s="89"/>
    </row>
    <row r="599" ht="12.75">
      <c r="A599" s="89"/>
    </row>
    <row r="600" ht="12.75">
      <c r="A600" s="89"/>
    </row>
    <row r="601" ht="12.75">
      <c r="A601" s="89"/>
    </row>
    <row r="602" ht="12.75">
      <c r="A602" s="88"/>
    </row>
    <row r="603" ht="12.75">
      <c r="A603" s="88"/>
    </row>
    <row r="604" ht="12.75">
      <c r="A604" s="89"/>
    </row>
    <row r="605" ht="12.75">
      <c r="A605" s="89"/>
    </row>
    <row r="606" ht="12.75">
      <c r="A606" s="88"/>
    </row>
    <row r="607" ht="12.75">
      <c r="A607" s="89"/>
    </row>
    <row r="608" ht="12.75">
      <c r="A608" s="89"/>
    </row>
    <row r="609" ht="12.75">
      <c r="A609" s="89"/>
    </row>
    <row r="610" ht="12.75">
      <c r="A610" s="89"/>
    </row>
    <row r="611" ht="12.75">
      <c r="A611" s="89"/>
    </row>
    <row r="612" ht="12.75">
      <c r="A612" s="89"/>
    </row>
    <row r="613" ht="12.75">
      <c r="A613" s="89"/>
    </row>
    <row r="614" ht="12.75">
      <c r="A614" s="89"/>
    </row>
    <row r="615" ht="12.75">
      <c r="A615" s="89"/>
    </row>
    <row r="616" ht="12.75">
      <c r="A616" s="89"/>
    </row>
    <row r="617" ht="12.75">
      <c r="A617" s="89"/>
    </row>
    <row r="618" ht="12.75">
      <c r="A618" s="89"/>
    </row>
    <row r="619" ht="12.75">
      <c r="A619" s="89"/>
    </row>
    <row r="620" ht="12.75">
      <c r="A620" s="89"/>
    </row>
    <row r="621" ht="12.75">
      <c r="A621" s="89"/>
    </row>
    <row r="622" ht="12.75">
      <c r="A622" s="89"/>
    </row>
    <row r="623" ht="12.75">
      <c r="A623" s="88"/>
    </row>
    <row r="624" ht="12.75">
      <c r="A624" s="88"/>
    </row>
    <row r="625" ht="12.75">
      <c r="A625" s="89"/>
    </row>
    <row r="626" ht="12.75">
      <c r="A626" s="89"/>
    </row>
    <row r="627" ht="12.75">
      <c r="A627" s="89"/>
    </row>
    <row r="628" ht="12.75">
      <c r="A628" s="88"/>
    </row>
    <row r="629" ht="12.75">
      <c r="A629" s="88"/>
    </row>
    <row r="630" ht="12.75">
      <c r="A630" s="89"/>
    </row>
    <row r="631" ht="12.75">
      <c r="A631" s="89"/>
    </row>
    <row r="632" ht="12.75">
      <c r="A632" s="89"/>
    </row>
    <row r="633" ht="12.75">
      <c r="A633" s="89"/>
    </row>
    <row r="634" ht="12.75">
      <c r="A634" s="89"/>
    </row>
    <row r="635" ht="12.75">
      <c r="A635" s="89"/>
    </row>
    <row r="636" ht="12.75">
      <c r="A636" s="89"/>
    </row>
    <row r="637" ht="12.75">
      <c r="A637" s="89"/>
    </row>
    <row r="638" ht="12.75">
      <c r="A638" s="89"/>
    </row>
    <row r="639" ht="12.75">
      <c r="A639" s="89"/>
    </row>
    <row r="640" ht="12.75">
      <c r="A640" s="89"/>
    </row>
    <row r="641" ht="12.75">
      <c r="A641" s="89"/>
    </row>
    <row r="642" ht="12.75">
      <c r="A642" s="89"/>
    </row>
    <row r="643" ht="12.75">
      <c r="A643" s="89"/>
    </row>
    <row r="644" ht="12.75">
      <c r="A644" s="89"/>
    </row>
    <row r="645" ht="12.75">
      <c r="A645" s="89"/>
    </row>
    <row r="646" ht="12.75">
      <c r="A646" s="89"/>
    </row>
    <row r="647" ht="12.75">
      <c r="A647" s="89"/>
    </row>
    <row r="648" ht="12.75">
      <c r="A648" s="88"/>
    </row>
    <row r="649" ht="12.75">
      <c r="A649" s="88"/>
    </row>
    <row r="650" ht="12.75">
      <c r="A650" s="88"/>
    </row>
    <row r="651" ht="12.75">
      <c r="A651" s="88"/>
    </row>
    <row r="652" ht="12.75">
      <c r="A652" s="88"/>
    </row>
    <row r="653" ht="12.75">
      <c r="A653" s="89"/>
    </row>
    <row r="654" ht="12.75">
      <c r="A654" s="89"/>
    </row>
    <row r="655" ht="12.75">
      <c r="A655" s="89"/>
    </row>
    <row r="656" ht="12.75">
      <c r="A656" s="89"/>
    </row>
    <row r="657" ht="12.75">
      <c r="A657" s="89"/>
    </row>
    <row r="658" ht="12.75">
      <c r="A658" s="89"/>
    </row>
    <row r="659" ht="12.75">
      <c r="A659" s="89"/>
    </row>
    <row r="660" ht="12.75">
      <c r="A660" s="89"/>
    </row>
    <row r="661" ht="12.75">
      <c r="A661" s="89"/>
    </row>
    <row r="662" ht="12.75">
      <c r="A662" s="88"/>
    </row>
    <row r="663" ht="12.75">
      <c r="A663" s="88"/>
    </row>
    <row r="664" ht="12.75">
      <c r="A664" s="89"/>
    </row>
    <row r="665" ht="12.75">
      <c r="A665" s="88"/>
    </row>
    <row r="666" ht="12.75">
      <c r="A666" s="88"/>
    </row>
    <row r="667" ht="12.75">
      <c r="A667" s="88"/>
    </row>
    <row r="668" ht="12.75">
      <c r="A668" s="88"/>
    </row>
    <row r="669" ht="12.75">
      <c r="A669" s="88"/>
    </row>
    <row r="670" ht="12.75">
      <c r="A670" s="88"/>
    </row>
    <row r="671" ht="12.75">
      <c r="A671" s="88"/>
    </row>
    <row r="672" ht="12.75">
      <c r="A672" s="88"/>
    </row>
    <row r="673" ht="12.75">
      <c r="A673" s="88"/>
    </row>
    <row r="674" ht="12.75">
      <c r="A674" s="88"/>
    </row>
    <row r="675" ht="12.75">
      <c r="A675" s="88"/>
    </row>
    <row r="676" ht="12.75">
      <c r="A676" s="88"/>
    </row>
    <row r="677" ht="12.75">
      <c r="A677" s="88"/>
    </row>
    <row r="678" ht="12.75">
      <c r="A678" s="88"/>
    </row>
    <row r="679" ht="12.75">
      <c r="A679" s="88"/>
    </row>
    <row r="680" ht="12.75">
      <c r="A680" s="88"/>
    </row>
    <row r="681" ht="12.75">
      <c r="A681" s="88"/>
    </row>
    <row r="682" ht="12.75">
      <c r="A682" s="89"/>
    </row>
    <row r="683" ht="12.75">
      <c r="A683" s="89"/>
    </row>
    <row r="684" ht="12.75">
      <c r="A684" s="89"/>
    </row>
    <row r="685" ht="12.75">
      <c r="A685" s="88"/>
    </row>
    <row r="686" ht="12.75">
      <c r="A686" s="88"/>
    </row>
    <row r="687" ht="12.75">
      <c r="A687" s="89"/>
    </row>
    <row r="688" ht="12.75">
      <c r="A688" s="89"/>
    </row>
    <row r="689" ht="12.75">
      <c r="A689" s="89"/>
    </row>
    <row r="690" ht="12.75">
      <c r="A690" s="88"/>
    </row>
    <row r="691" ht="12.75">
      <c r="A691" s="88"/>
    </row>
    <row r="692" ht="12.75">
      <c r="A692" s="89"/>
    </row>
    <row r="693" ht="12.75">
      <c r="A693" s="88"/>
    </row>
    <row r="694" ht="12.75">
      <c r="A694" s="88"/>
    </row>
    <row r="695" ht="12.75">
      <c r="A695" s="89"/>
    </row>
    <row r="696" ht="12.75">
      <c r="A696" s="83"/>
    </row>
    <row r="697" ht="12.75">
      <c r="A697" s="83"/>
    </row>
    <row r="698" ht="12.75">
      <c r="A698" s="83"/>
    </row>
    <row r="699" ht="12.75">
      <c r="A699" s="83"/>
    </row>
    <row r="700" ht="12.75">
      <c r="A700" s="83"/>
    </row>
    <row r="701" ht="12.75">
      <c r="A701" s="83"/>
    </row>
    <row r="702" ht="12.75">
      <c r="A702" s="83"/>
    </row>
    <row r="703" ht="12.75">
      <c r="A703" s="83"/>
    </row>
    <row r="704" ht="12.75">
      <c r="A704" s="83"/>
    </row>
    <row r="705" ht="12.75">
      <c r="A705" s="83"/>
    </row>
    <row r="706" ht="12.75">
      <c r="A706" s="83"/>
    </row>
    <row r="707" ht="12.75">
      <c r="A707" s="83"/>
    </row>
    <row r="708" ht="12.75">
      <c r="A708" s="83"/>
    </row>
    <row r="709" ht="12.75">
      <c r="A709" s="83"/>
    </row>
    <row r="710" ht="12.75">
      <c r="A710" s="83"/>
    </row>
    <row r="711" ht="12.75">
      <c r="A711" s="83"/>
    </row>
    <row r="712" ht="12.75">
      <c r="A712" s="83"/>
    </row>
    <row r="713" ht="12.75">
      <c r="A713" s="83"/>
    </row>
    <row r="714" ht="12.75">
      <c r="A714" s="83"/>
    </row>
    <row r="715" ht="12.75">
      <c r="A715" s="83"/>
    </row>
    <row r="716" ht="12.75">
      <c r="A716" s="83"/>
    </row>
    <row r="717" ht="12.75">
      <c r="A717" s="83"/>
    </row>
    <row r="718" ht="12.75">
      <c r="A718" s="83"/>
    </row>
    <row r="719" ht="12.75">
      <c r="A719" s="83"/>
    </row>
    <row r="720" ht="12.75">
      <c r="A720" s="83"/>
    </row>
    <row r="721" ht="12.75">
      <c r="A721" s="83"/>
    </row>
    <row r="722" ht="12.75">
      <c r="A722" s="83"/>
    </row>
    <row r="723" ht="12.75">
      <c r="A723" s="83"/>
    </row>
    <row r="724" ht="12.75">
      <c r="A724" s="83"/>
    </row>
    <row r="725" ht="12.75">
      <c r="A725" s="83"/>
    </row>
    <row r="726" ht="12.75">
      <c r="A726" s="83"/>
    </row>
    <row r="727" ht="12.75">
      <c r="A727" s="83"/>
    </row>
    <row r="728" ht="12.75">
      <c r="A728" s="83"/>
    </row>
    <row r="729" ht="12.75">
      <c r="A729" s="83"/>
    </row>
    <row r="730" ht="12.75">
      <c r="A730" s="83"/>
    </row>
    <row r="731" ht="12.75">
      <c r="A731" s="83"/>
    </row>
    <row r="732" ht="12.75">
      <c r="A732" s="83"/>
    </row>
    <row r="733" ht="12.75">
      <c r="A733" s="83"/>
    </row>
    <row r="734" ht="12.75">
      <c r="A734" s="83"/>
    </row>
    <row r="735" ht="12.75">
      <c r="A735" s="83"/>
    </row>
    <row r="736" ht="12.75">
      <c r="A736" s="83"/>
    </row>
    <row r="737" ht="12.75">
      <c r="A737" s="83"/>
    </row>
    <row r="738" ht="12.75">
      <c r="A738" s="83"/>
    </row>
    <row r="739" ht="12.75">
      <c r="A739" s="83"/>
    </row>
    <row r="740" ht="12.75">
      <c r="A740" s="83"/>
    </row>
    <row r="741" ht="12.75">
      <c r="A741" s="83"/>
    </row>
    <row r="742" ht="12.75">
      <c r="A742" s="83"/>
    </row>
    <row r="743" ht="12.75">
      <c r="A743" s="83"/>
    </row>
    <row r="744" ht="12.75">
      <c r="A744" s="83"/>
    </row>
    <row r="745" ht="12.75">
      <c r="A745" s="83"/>
    </row>
    <row r="746" ht="12.75">
      <c r="A746" s="83"/>
    </row>
    <row r="747" ht="12.75">
      <c r="A747" s="83"/>
    </row>
    <row r="748" ht="12.75">
      <c r="A748" s="83"/>
    </row>
    <row r="749" ht="12.75">
      <c r="A749" s="83"/>
    </row>
    <row r="750" ht="12.75">
      <c r="A750" s="83"/>
    </row>
    <row r="751" ht="12.75">
      <c r="A751" s="83"/>
    </row>
    <row r="752" ht="12.75">
      <c r="A752" s="83"/>
    </row>
    <row r="753" ht="12.75">
      <c r="A753" s="83"/>
    </row>
    <row r="754" ht="12.75">
      <c r="A754" s="83"/>
    </row>
    <row r="755" ht="12.75">
      <c r="A755" s="83"/>
    </row>
    <row r="756" ht="12.75">
      <c r="A756" s="83"/>
    </row>
    <row r="757" ht="12.75">
      <c r="A757" s="83"/>
    </row>
    <row r="758" ht="12.75">
      <c r="A758" s="83"/>
    </row>
    <row r="759" ht="12.75">
      <c r="A759" s="83"/>
    </row>
    <row r="760" ht="12.75">
      <c r="A760" s="83"/>
    </row>
    <row r="761" ht="12.75">
      <c r="A761" s="83"/>
    </row>
    <row r="762" ht="12.75">
      <c r="A762" s="83"/>
    </row>
    <row r="763" ht="12.75">
      <c r="A763" s="83"/>
    </row>
    <row r="764" ht="12.75">
      <c r="A764" s="83"/>
    </row>
    <row r="765" ht="12.75">
      <c r="A765" s="83"/>
    </row>
    <row r="766" ht="12.75">
      <c r="A766" s="83"/>
    </row>
    <row r="767" ht="12.75">
      <c r="A767" s="83"/>
    </row>
    <row r="768" ht="12.75">
      <c r="A768" s="83"/>
    </row>
    <row r="769" ht="12.75">
      <c r="A769" s="83"/>
    </row>
    <row r="770" ht="12.75">
      <c r="A770" s="83"/>
    </row>
    <row r="771" ht="12.75">
      <c r="A771" s="83"/>
    </row>
    <row r="772" ht="12.75">
      <c r="A772" s="83"/>
    </row>
    <row r="773" ht="12.75">
      <c r="A773" s="83"/>
    </row>
    <row r="774" ht="12.75">
      <c r="A774" s="83"/>
    </row>
    <row r="775" ht="12.75">
      <c r="A775" s="83"/>
    </row>
    <row r="776" ht="12.75">
      <c r="A776" s="83"/>
    </row>
    <row r="777" ht="12.75">
      <c r="A777" s="83"/>
    </row>
    <row r="778" ht="12.75">
      <c r="A778" s="83"/>
    </row>
    <row r="779" ht="12.75">
      <c r="A779" s="83"/>
    </row>
    <row r="780" ht="12.75">
      <c r="A780" s="83"/>
    </row>
    <row r="781" ht="12.75">
      <c r="A781" s="83"/>
    </row>
    <row r="782" ht="12.75">
      <c r="A782" s="83"/>
    </row>
    <row r="783" ht="12.75">
      <c r="A783" s="83"/>
    </row>
    <row r="784" ht="12.75">
      <c r="A784" s="83"/>
    </row>
    <row r="785" spans="1:3" ht="12.75">
      <c r="A785" s="86"/>
      <c r="C785" s="85"/>
    </row>
    <row r="786" spans="1:3" ht="12.75">
      <c r="A786" s="86"/>
      <c r="C786" s="85"/>
    </row>
    <row r="787" spans="1:3" ht="12.75">
      <c r="A787" s="86"/>
      <c r="C787" s="85"/>
    </row>
    <row r="788" spans="1:3" ht="12.75">
      <c r="A788" s="86"/>
      <c r="C788" s="85"/>
    </row>
    <row r="789" spans="1:3" ht="12.75">
      <c r="A789" s="86"/>
      <c r="C789" s="85"/>
    </row>
    <row r="790" spans="1:3" ht="12.75">
      <c r="A790" s="86"/>
      <c r="C790" s="85"/>
    </row>
    <row r="791" spans="1:3" ht="12.75">
      <c r="A791" s="86"/>
      <c r="C791" s="85"/>
    </row>
    <row r="792" spans="1:3" ht="12.75">
      <c r="A792" s="86"/>
      <c r="C792" s="85"/>
    </row>
    <row r="793" spans="1:3" ht="12.75">
      <c r="A793" s="86"/>
      <c r="C793" s="85"/>
    </row>
    <row r="794" spans="1:3" ht="12.75">
      <c r="A794" s="86"/>
      <c r="C794" s="85"/>
    </row>
    <row r="795" spans="1:3" ht="12.75">
      <c r="A795" s="86"/>
      <c r="C795" s="85"/>
    </row>
    <row r="796" spans="1:3" ht="12.75">
      <c r="A796" s="86"/>
      <c r="C796" s="85"/>
    </row>
    <row r="797" spans="1:3" ht="12.75">
      <c r="A797" s="86"/>
      <c r="C797" s="85"/>
    </row>
    <row r="798" spans="1:3" ht="12.75">
      <c r="A798" s="86"/>
      <c r="C798" s="85"/>
    </row>
    <row r="799" spans="1:3" ht="12.75">
      <c r="A799" s="86"/>
      <c r="C799" s="85"/>
    </row>
    <row r="800" spans="1:3" ht="12.75">
      <c r="A800" s="86"/>
      <c r="C800" s="85"/>
    </row>
    <row r="801" spans="1:3" ht="12.75">
      <c r="A801" s="86"/>
      <c r="C801" s="85"/>
    </row>
    <row r="802" spans="1:3" ht="12.75">
      <c r="A802" s="86"/>
      <c r="C802" s="85"/>
    </row>
    <row r="803" spans="1:3" ht="12.75">
      <c r="A803" s="86"/>
      <c r="C803" s="85"/>
    </row>
    <row r="804" spans="1:3" ht="12.75">
      <c r="A804" s="86"/>
      <c r="C804" s="85"/>
    </row>
    <row r="805" spans="1:3" ht="12.75">
      <c r="A805" s="86"/>
      <c r="C805" s="85"/>
    </row>
    <row r="806" spans="1:3" ht="12.75">
      <c r="A806" s="86"/>
      <c r="C806" s="85"/>
    </row>
    <row r="807" spans="1:3" ht="12.75">
      <c r="A807" s="86"/>
      <c r="C807" s="85"/>
    </row>
    <row r="808" spans="1:3" ht="12.75">
      <c r="A808" s="86"/>
      <c r="C808" s="85"/>
    </row>
    <row r="809" spans="1:3" ht="12.75">
      <c r="A809" s="86"/>
      <c r="C809" s="85"/>
    </row>
    <row r="810" spans="1:3" ht="12.75">
      <c r="A810" s="86"/>
      <c r="C810" s="85"/>
    </row>
    <row r="811" spans="1:3" ht="12.75">
      <c r="A811" s="86"/>
      <c r="C811" s="85"/>
    </row>
    <row r="812" spans="1:3" ht="12.75">
      <c r="A812" s="86"/>
      <c r="C812" s="85"/>
    </row>
    <row r="813" spans="1:3" ht="12.75">
      <c r="A813" s="86"/>
      <c r="C813" s="85"/>
    </row>
    <row r="814" spans="1:3" ht="12.75">
      <c r="A814" s="86"/>
      <c r="C814" s="85"/>
    </row>
    <row r="815" spans="1:3" ht="12.75">
      <c r="A815" s="86"/>
      <c r="C815" s="85"/>
    </row>
    <row r="816" spans="1:3" ht="12.75">
      <c r="A816" s="86"/>
      <c r="C816" s="85"/>
    </row>
    <row r="817" spans="1:3" ht="12.75">
      <c r="A817" s="86"/>
      <c r="C817" s="85"/>
    </row>
    <row r="818" spans="1:3" ht="12.75">
      <c r="A818" s="86"/>
      <c r="C818" s="85"/>
    </row>
    <row r="819" spans="1:3" ht="12.75">
      <c r="A819" s="86"/>
      <c r="C819" s="85"/>
    </row>
    <row r="820" spans="1:3" ht="12.75">
      <c r="A820" s="86"/>
      <c r="C820" s="85"/>
    </row>
    <row r="821" spans="1:3" ht="12.75">
      <c r="A821" s="86"/>
      <c r="C821" s="85"/>
    </row>
    <row r="822" spans="1:3" ht="12.75">
      <c r="A822" s="86"/>
      <c r="C822" s="85"/>
    </row>
    <row r="823" spans="1:3" ht="12.75">
      <c r="A823" s="86"/>
      <c r="C823" s="85"/>
    </row>
    <row r="824" ht="12.75">
      <c r="A824" s="83"/>
    </row>
    <row r="825" ht="12.75">
      <c r="A825" s="83"/>
    </row>
    <row r="826" ht="12.75">
      <c r="A826" s="83"/>
    </row>
    <row r="827" ht="12.75">
      <c r="A827" s="83"/>
    </row>
    <row r="828" ht="12.75">
      <c r="A828" s="83"/>
    </row>
    <row r="829" ht="12.75">
      <c r="A829" s="83"/>
    </row>
    <row r="830" ht="12.75">
      <c r="A830" s="83"/>
    </row>
    <row r="831" ht="12.75">
      <c r="A831" s="83"/>
    </row>
    <row r="832" ht="12.75">
      <c r="A832" s="83"/>
    </row>
    <row r="833" ht="12.75">
      <c r="A833" s="83"/>
    </row>
    <row r="834" ht="12.75">
      <c r="A834" s="83"/>
    </row>
    <row r="835" ht="12.75">
      <c r="A835" s="83"/>
    </row>
    <row r="836" ht="12.75">
      <c r="A836" s="83"/>
    </row>
    <row r="837" ht="12.75">
      <c r="A837" s="83"/>
    </row>
    <row r="838" ht="12.75">
      <c r="A838" s="83"/>
    </row>
    <row r="839" ht="12.75">
      <c r="A839" s="83"/>
    </row>
    <row r="840" ht="12.75">
      <c r="A840" s="83"/>
    </row>
    <row r="841" ht="12.75">
      <c r="A841" s="83"/>
    </row>
    <row r="842" ht="12.75">
      <c r="A842" s="83"/>
    </row>
    <row r="843" ht="12.75">
      <c r="A843" s="83"/>
    </row>
    <row r="844" ht="12.75">
      <c r="A844" s="83"/>
    </row>
    <row r="845" ht="12.75">
      <c r="A845" s="83"/>
    </row>
    <row r="846" ht="12.75">
      <c r="A846" s="83"/>
    </row>
    <row r="847" ht="12.75">
      <c r="A847" s="83"/>
    </row>
    <row r="848" ht="12.75">
      <c r="A848" s="83"/>
    </row>
    <row r="849" ht="12.75">
      <c r="A849" s="83"/>
    </row>
    <row r="850" ht="12.75">
      <c r="A850" s="83"/>
    </row>
    <row r="851" ht="12.75">
      <c r="A851" s="83"/>
    </row>
    <row r="852" ht="12.75">
      <c r="A852" s="83"/>
    </row>
    <row r="853" ht="12.75">
      <c r="A853" s="83"/>
    </row>
    <row r="854" ht="12.75">
      <c r="A854" s="83"/>
    </row>
    <row r="855" ht="12.75">
      <c r="A855" s="83"/>
    </row>
    <row r="856" ht="12.75">
      <c r="A856" s="83"/>
    </row>
    <row r="857" ht="12.75">
      <c r="A857" s="83"/>
    </row>
    <row r="858" ht="12.75">
      <c r="A858" s="83"/>
    </row>
    <row r="859" ht="12.75">
      <c r="A859" s="83"/>
    </row>
    <row r="860" ht="12.75">
      <c r="A860" s="83"/>
    </row>
    <row r="861" ht="12.75">
      <c r="A861" s="83"/>
    </row>
    <row r="862" ht="12.75">
      <c r="A862" s="83"/>
    </row>
    <row r="863" ht="12.75">
      <c r="A863" s="83"/>
    </row>
    <row r="864" ht="12.75">
      <c r="A864" s="83"/>
    </row>
    <row r="865" ht="12.75">
      <c r="A865" s="83"/>
    </row>
    <row r="866" ht="12.75">
      <c r="A866" s="83"/>
    </row>
    <row r="867" ht="12.75">
      <c r="A867" s="83"/>
    </row>
    <row r="868" ht="12.75">
      <c r="A868" s="83"/>
    </row>
    <row r="869" ht="12.75">
      <c r="A869" s="83"/>
    </row>
    <row r="870" ht="12.75">
      <c r="A870" s="83"/>
    </row>
    <row r="871" ht="12.75">
      <c r="A871" s="83"/>
    </row>
    <row r="872" ht="12.75">
      <c r="A872" s="83"/>
    </row>
    <row r="873" ht="12.75">
      <c r="A873" s="83"/>
    </row>
    <row r="874" ht="12.75">
      <c r="A874" s="83"/>
    </row>
    <row r="875" ht="12.75">
      <c r="A875" s="83"/>
    </row>
    <row r="876" ht="12.75">
      <c r="A876" s="83"/>
    </row>
    <row r="877" ht="12.75">
      <c r="A877" s="83"/>
    </row>
    <row r="878" ht="12.75">
      <c r="A878" s="83"/>
    </row>
    <row r="879" ht="12.75">
      <c r="A879" s="83"/>
    </row>
    <row r="880" ht="12.75">
      <c r="A880" s="83"/>
    </row>
    <row r="881" ht="12.75">
      <c r="A881" s="83"/>
    </row>
    <row r="882" ht="12.75">
      <c r="A882" s="83"/>
    </row>
    <row r="883" ht="12.75">
      <c r="A883" s="83"/>
    </row>
    <row r="884" ht="12.75">
      <c r="A884" s="83"/>
    </row>
    <row r="885" ht="12.75">
      <c r="A885" s="83"/>
    </row>
    <row r="886" ht="12.75">
      <c r="A886" s="83"/>
    </row>
    <row r="887" ht="12.75">
      <c r="A887" s="83"/>
    </row>
    <row r="888" ht="12.75">
      <c r="A888" s="83"/>
    </row>
    <row r="889" ht="12.75">
      <c r="A889" s="83"/>
    </row>
    <row r="890" ht="12.75">
      <c r="A890" s="83"/>
    </row>
    <row r="891" ht="12.75">
      <c r="A891" s="83"/>
    </row>
    <row r="892" ht="12.75">
      <c r="A892" s="83"/>
    </row>
    <row r="893" ht="12.75">
      <c r="A893" s="83"/>
    </row>
    <row r="894" ht="12.75">
      <c r="A894" s="83"/>
    </row>
    <row r="895" ht="12.75">
      <c r="A895" s="83"/>
    </row>
    <row r="896" ht="12.75">
      <c r="A896" s="83"/>
    </row>
    <row r="897" ht="12.75">
      <c r="A897" s="83"/>
    </row>
    <row r="898" ht="12.75">
      <c r="A898" s="83"/>
    </row>
    <row r="899" ht="12.75">
      <c r="A899" s="83"/>
    </row>
    <row r="900" ht="12.75">
      <c r="A900" s="83"/>
    </row>
    <row r="901" ht="12.75">
      <c r="A901" s="83"/>
    </row>
    <row r="902" ht="12.75">
      <c r="A902" s="83"/>
    </row>
    <row r="903" ht="12.75">
      <c r="A903" s="83"/>
    </row>
    <row r="904" ht="12.75">
      <c r="A904" s="83"/>
    </row>
    <row r="905" ht="12.75">
      <c r="A905" s="83"/>
    </row>
    <row r="906" ht="12.75">
      <c r="A906" s="83"/>
    </row>
    <row r="907" ht="12.75">
      <c r="A907" s="83"/>
    </row>
    <row r="908" ht="12.75">
      <c r="A908" s="83"/>
    </row>
    <row r="909" ht="12.75">
      <c r="A909" s="83"/>
    </row>
    <row r="910" ht="12.75">
      <c r="A910" s="83"/>
    </row>
    <row r="911" ht="12.75">
      <c r="A911" s="83"/>
    </row>
    <row r="912" ht="12.75">
      <c r="A912" s="83"/>
    </row>
    <row r="913" ht="12.75">
      <c r="A913" s="83"/>
    </row>
    <row r="914" ht="12.75">
      <c r="A914" s="83"/>
    </row>
    <row r="915" ht="12.75">
      <c r="A915" s="83"/>
    </row>
    <row r="916" ht="12.75">
      <c r="A916" s="83"/>
    </row>
    <row r="917" ht="12.75">
      <c r="A917" s="83"/>
    </row>
    <row r="918" spans="1:4" ht="12.75">
      <c r="A918" s="86"/>
      <c r="C918" s="85"/>
      <c r="D918" s="85"/>
    </row>
    <row r="919" ht="12.75">
      <c r="A919" s="83"/>
    </row>
    <row r="920" ht="12.75">
      <c r="A920" s="83"/>
    </row>
    <row r="921" ht="12.75">
      <c r="A921" s="83"/>
    </row>
    <row r="922" ht="12.75">
      <c r="A922" s="83"/>
    </row>
    <row r="923" ht="12.75">
      <c r="A923" s="83"/>
    </row>
    <row r="924" spans="1:4" ht="12.75">
      <c r="A924" s="86"/>
      <c r="C924" s="85"/>
      <c r="D924" s="85"/>
    </row>
    <row r="925" ht="12.75">
      <c r="A925" s="83"/>
    </row>
    <row r="926" ht="12.75">
      <c r="A926" s="83"/>
    </row>
    <row r="927" ht="12.75">
      <c r="A927" s="83"/>
    </row>
    <row r="928" ht="12.75">
      <c r="A928" s="83"/>
    </row>
    <row r="929" ht="12.75">
      <c r="A929" s="83"/>
    </row>
    <row r="930" ht="12.75">
      <c r="A930" s="83"/>
    </row>
    <row r="931" ht="12.75">
      <c r="A931" s="83"/>
    </row>
    <row r="932" ht="12.75">
      <c r="A932" s="83"/>
    </row>
    <row r="933" ht="12.75">
      <c r="A933" s="83"/>
    </row>
    <row r="934" ht="12.75">
      <c r="A934" s="83"/>
    </row>
    <row r="935" ht="12.75">
      <c r="A935" s="83"/>
    </row>
    <row r="936" ht="12.75">
      <c r="A936" s="83"/>
    </row>
    <row r="937" ht="12.75">
      <c r="A937" s="83"/>
    </row>
    <row r="938" ht="12.75">
      <c r="A938" s="83"/>
    </row>
    <row r="939" ht="12.75">
      <c r="A939" s="83"/>
    </row>
    <row r="940" ht="12.75">
      <c r="A940" s="83"/>
    </row>
    <row r="941" ht="12.75">
      <c r="A941" s="83"/>
    </row>
    <row r="942" ht="12.75">
      <c r="A942" s="83"/>
    </row>
    <row r="943" ht="12.75">
      <c r="A943" s="83"/>
    </row>
    <row r="944" ht="12.75">
      <c r="A944" s="83"/>
    </row>
    <row r="945" ht="12.75">
      <c r="A945" s="83"/>
    </row>
    <row r="946" ht="12.75">
      <c r="A946" s="83"/>
    </row>
    <row r="947" ht="12.75">
      <c r="A947" s="83"/>
    </row>
    <row r="948" ht="12.75">
      <c r="A948" s="83"/>
    </row>
    <row r="949" ht="12.75">
      <c r="A949" s="83"/>
    </row>
    <row r="950" ht="12.75">
      <c r="A950" s="83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ht="12.75">
      <c r="A966" s="83"/>
    </row>
    <row r="967" ht="12.75">
      <c r="A967" s="83"/>
    </row>
    <row r="968" ht="12.75">
      <c r="A968" s="83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spans="1:4" ht="12.75">
      <c r="A977" s="86"/>
      <c r="C977" s="85"/>
      <c r="D977" s="85"/>
    </row>
    <row r="978" spans="1:4" ht="12.75">
      <c r="A978" s="86"/>
      <c r="C978" s="85"/>
      <c r="D978" s="85"/>
    </row>
    <row r="979" spans="1:4" ht="12.75">
      <c r="A979" s="86"/>
      <c r="C979" s="85"/>
      <c r="D979" s="85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ht="12.75">
      <c r="A986" s="83"/>
    </row>
    <row r="987" ht="12.75">
      <c r="A987" s="83"/>
    </row>
    <row r="988" ht="12.75">
      <c r="A988" s="83"/>
    </row>
    <row r="989" ht="12.75">
      <c r="A989" s="83"/>
    </row>
    <row r="990" spans="1:3" ht="12.75">
      <c r="A990" s="90"/>
      <c r="C990" s="90"/>
    </row>
    <row r="991" ht="12.75">
      <c r="A991" s="83"/>
    </row>
    <row r="992" ht="12.75">
      <c r="A992" s="83"/>
    </row>
    <row r="993" ht="12.75">
      <c r="A993" s="83"/>
    </row>
    <row r="994" s="83" customFormat="1" ht="12.75"/>
    <row r="995" s="83" customFormat="1" ht="12.75"/>
    <row r="996" s="83" customFormat="1" ht="12.75"/>
    <row r="997" s="83" customFormat="1" ht="12.75"/>
    <row r="998" s="83" customFormat="1" ht="12.75"/>
    <row r="999" s="83" customFormat="1" ht="12.75"/>
    <row r="1000" s="83" customFormat="1" ht="12.75"/>
    <row r="1001" s="83" customFormat="1" ht="12.75"/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ht="12.75">
      <c r="A1260" s="83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ht="12.75">
      <c r="A1266" s="83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</sheetData>
  <sheetProtection/>
  <mergeCells count="11">
    <mergeCell ref="H7:L7"/>
    <mergeCell ref="B10:L10"/>
    <mergeCell ref="B538:F538"/>
    <mergeCell ref="E1:L1"/>
    <mergeCell ref="E2:L2"/>
    <mergeCell ref="E3:L3"/>
    <mergeCell ref="E6:L6"/>
    <mergeCell ref="F4:L4"/>
    <mergeCell ref="E5:L5"/>
    <mergeCell ref="D8:L8"/>
    <mergeCell ref="C9:L9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9"/>
  <sheetViews>
    <sheetView view="pageBreakPreview" zoomScaleSheetLayoutView="100" zoomScalePageLayoutView="0" workbookViewId="0" topLeftCell="B6">
      <selection activeCell="N14" sqref="N14:P14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7.75390625" style="73" customWidth="1"/>
    <col min="5" max="5" width="7.125" style="73" customWidth="1"/>
    <col min="6" max="6" width="12.875" style="73" customWidth="1"/>
    <col min="7" max="7" width="6.25390625" style="73" customWidth="1"/>
    <col min="8" max="8" width="13.125" style="112" customWidth="1"/>
    <col min="9" max="9" width="12.875" style="110" customWidth="1"/>
    <col min="10" max="10" width="15.125" style="110" customWidth="1"/>
    <col min="11" max="11" width="15.125" style="73" customWidth="1"/>
    <col min="12" max="12" width="13.375" style="64" customWidth="1"/>
    <col min="13" max="19" width="15.375" style="64" customWidth="1"/>
    <col min="20" max="20" width="14.375" style="73" customWidth="1"/>
    <col min="21" max="21" width="14.25390625" style="73" customWidth="1"/>
    <col min="22" max="16384" width="9.125" style="73" customWidth="1"/>
  </cols>
  <sheetData>
    <row r="1" spans="4:19" s="64" customFormat="1" ht="12" customHeight="1" hidden="1">
      <c r="D1" s="93"/>
      <c r="E1" s="93"/>
      <c r="F1" s="149" t="s">
        <v>358</v>
      </c>
      <c r="G1" s="149"/>
      <c r="H1" s="149"/>
      <c r="I1" s="149"/>
      <c r="J1" s="149"/>
      <c r="K1" s="149"/>
      <c r="L1" s="149"/>
      <c r="M1" s="149"/>
      <c r="N1" s="116"/>
      <c r="O1" s="116"/>
      <c r="P1" s="116"/>
      <c r="Q1" s="116"/>
      <c r="R1" s="116"/>
      <c r="S1" s="116"/>
    </row>
    <row r="2" spans="4:19" s="64" customFormat="1" ht="12" customHeight="1" hidden="1">
      <c r="D2" s="93"/>
      <c r="E2" s="93"/>
      <c r="F2" s="149" t="s">
        <v>1005</v>
      </c>
      <c r="G2" s="149"/>
      <c r="H2" s="149"/>
      <c r="I2" s="149"/>
      <c r="J2" s="149"/>
      <c r="K2" s="149"/>
      <c r="L2" s="149"/>
      <c r="M2" s="149"/>
      <c r="N2" s="116"/>
      <c r="O2" s="116"/>
      <c r="P2" s="116"/>
      <c r="Q2" s="116"/>
      <c r="R2" s="116"/>
      <c r="S2" s="116"/>
    </row>
    <row r="3" spans="4:19" s="64" customFormat="1" ht="12" customHeight="1" hidden="1">
      <c r="D3" s="93"/>
      <c r="E3" s="93"/>
      <c r="F3" s="149" t="s">
        <v>1006</v>
      </c>
      <c r="G3" s="149"/>
      <c r="H3" s="149"/>
      <c r="I3" s="149"/>
      <c r="J3" s="149"/>
      <c r="K3" s="149"/>
      <c r="L3" s="149"/>
      <c r="M3" s="149"/>
      <c r="N3" s="116"/>
      <c r="O3" s="116"/>
      <c r="P3" s="116"/>
      <c r="Q3" s="116"/>
      <c r="R3" s="116"/>
      <c r="S3" s="116"/>
    </row>
    <row r="4" spans="4:19" s="64" customFormat="1" ht="12" customHeight="1" hidden="1">
      <c r="D4" s="93"/>
      <c r="E4" s="93"/>
      <c r="F4" s="72" t="s">
        <v>1087</v>
      </c>
      <c r="G4" s="72"/>
      <c r="H4" s="155" t="s">
        <v>1101</v>
      </c>
      <c r="I4" s="155"/>
      <c r="J4" s="155"/>
      <c r="K4" s="155"/>
      <c r="L4" s="155"/>
      <c r="M4" s="155"/>
      <c r="N4" s="120"/>
      <c r="O4" s="120"/>
      <c r="P4" s="120"/>
      <c r="Q4" s="120"/>
      <c r="R4" s="120"/>
      <c r="S4" s="120"/>
    </row>
    <row r="5" spans="4:19" s="64" customFormat="1" ht="12" customHeight="1" hidden="1">
      <c r="D5" s="93"/>
      <c r="E5" s="93"/>
      <c r="F5" s="72"/>
      <c r="G5" s="72"/>
      <c r="H5" s="155" t="s">
        <v>1102</v>
      </c>
      <c r="I5" s="155"/>
      <c r="J5" s="155"/>
      <c r="K5" s="155"/>
      <c r="L5" s="155"/>
      <c r="M5" s="155"/>
      <c r="N5" s="120"/>
      <c r="O5" s="120"/>
      <c r="P5" s="120"/>
      <c r="Q5" s="120"/>
      <c r="R5" s="120"/>
      <c r="S5" s="120"/>
    </row>
    <row r="6" spans="4:19" s="64" customFormat="1" ht="12" customHeight="1">
      <c r="D6" s="93"/>
      <c r="E6" s="93"/>
      <c r="F6" s="72"/>
      <c r="G6" s="72"/>
      <c r="H6" s="102"/>
      <c r="I6" s="102"/>
      <c r="J6" s="102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12" customHeight="1">
      <c r="A7" s="116"/>
      <c r="B7" s="116"/>
      <c r="C7" s="116"/>
      <c r="D7" s="91"/>
      <c r="E7" s="149" t="s">
        <v>1103</v>
      </c>
      <c r="F7" s="149"/>
      <c r="G7" s="149"/>
      <c r="H7" s="149"/>
      <c r="I7" s="149"/>
      <c r="J7" s="149"/>
      <c r="K7" s="149"/>
      <c r="L7" s="149"/>
      <c r="M7" s="149"/>
      <c r="N7" s="116"/>
      <c r="O7" s="116"/>
      <c r="P7" s="116"/>
      <c r="Q7" s="116"/>
      <c r="R7" s="116"/>
      <c r="S7" s="116"/>
    </row>
    <row r="8" spans="1:19" ht="12" customHeight="1">
      <c r="A8" s="116"/>
      <c r="B8" s="116"/>
      <c r="C8" s="116"/>
      <c r="D8" s="149" t="s">
        <v>1064</v>
      </c>
      <c r="E8" s="149"/>
      <c r="F8" s="149"/>
      <c r="G8" s="149"/>
      <c r="H8" s="149"/>
      <c r="I8" s="149"/>
      <c r="J8" s="149"/>
      <c r="K8" s="149"/>
      <c r="L8" s="149"/>
      <c r="M8" s="149"/>
      <c r="N8" s="116"/>
      <c r="O8" s="116"/>
      <c r="P8" s="116"/>
      <c r="Q8" s="116"/>
      <c r="R8" s="116"/>
      <c r="S8" s="116"/>
    </row>
    <row r="9" spans="1:19" ht="12" customHeight="1">
      <c r="A9" s="116"/>
      <c r="B9" s="116"/>
      <c r="C9" s="116"/>
      <c r="D9" s="116"/>
      <c r="E9" s="149" t="s">
        <v>1104</v>
      </c>
      <c r="F9" s="149"/>
      <c r="G9" s="149"/>
      <c r="H9" s="149"/>
      <c r="I9" s="149"/>
      <c r="J9" s="149"/>
      <c r="K9" s="149"/>
      <c r="L9" s="149"/>
      <c r="M9" s="149"/>
      <c r="N9" s="116"/>
      <c r="O9" s="116"/>
      <c r="P9" s="116"/>
      <c r="Q9" s="116"/>
      <c r="R9" s="116"/>
      <c r="S9" s="116"/>
    </row>
    <row r="10" spans="1:19" ht="14.25" customHeight="1">
      <c r="A10" s="116"/>
      <c r="B10" s="116"/>
      <c r="C10" s="116"/>
      <c r="D10" s="151" t="s">
        <v>1105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19"/>
      <c r="O10" s="119"/>
      <c r="P10" s="119"/>
      <c r="Q10" s="119"/>
      <c r="R10" s="119"/>
      <c r="S10" s="119"/>
    </row>
    <row r="11" spans="1:19" s="64" customFormat="1" ht="15">
      <c r="A11" s="116"/>
      <c r="B11" s="116"/>
      <c r="C11" s="116"/>
      <c r="D11" s="66"/>
      <c r="E11" s="66"/>
      <c r="F11" s="116"/>
      <c r="G11" s="116"/>
      <c r="H11" s="103"/>
      <c r="I11" s="158"/>
      <c r="J11" s="158"/>
      <c r="K11" s="158"/>
      <c r="L11" s="158"/>
      <c r="M11" s="158"/>
      <c r="N11" s="121"/>
      <c r="O11" s="121"/>
      <c r="P11" s="121"/>
      <c r="Q11" s="121"/>
      <c r="R11" s="121"/>
      <c r="S11" s="121"/>
    </row>
    <row r="12" spans="2:11" ht="18.75" customHeight="1">
      <c r="B12" s="159" t="s">
        <v>1100</v>
      </c>
      <c r="C12" s="159"/>
      <c r="D12" s="159"/>
      <c r="E12" s="159"/>
      <c r="F12" s="159"/>
      <c r="G12" s="159"/>
      <c r="H12" s="159"/>
      <c r="I12" s="159"/>
      <c r="J12" s="159"/>
      <c r="K12" s="117"/>
    </row>
    <row r="13" spans="1:11" ht="18.75">
      <c r="A13" s="74"/>
      <c r="B13" s="160" t="s">
        <v>969</v>
      </c>
      <c r="C13" s="160"/>
      <c r="D13" s="160"/>
      <c r="E13" s="160"/>
      <c r="F13" s="160"/>
      <c r="G13" s="160"/>
      <c r="H13" s="160"/>
      <c r="I13" s="160"/>
      <c r="J13" s="160"/>
      <c r="K13" s="118"/>
    </row>
    <row r="14" spans="2:19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63" t="s">
        <v>636</v>
      </c>
      <c r="H14" s="104" t="s">
        <v>1055</v>
      </c>
      <c r="I14" s="104" t="s">
        <v>1056</v>
      </c>
      <c r="J14" s="104" t="s">
        <v>1057</v>
      </c>
      <c r="K14" s="63" t="s">
        <v>1054</v>
      </c>
      <c r="L14" s="63" t="s">
        <v>1059</v>
      </c>
      <c r="M14" s="63" t="s">
        <v>1058</v>
      </c>
      <c r="N14" s="63" t="s">
        <v>1136</v>
      </c>
      <c r="O14" s="63" t="s">
        <v>1137</v>
      </c>
      <c r="P14" s="63" t="s">
        <v>1138</v>
      </c>
      <c r="Q14" s="96"/>
      <c r="R14" s="96"/>
      <c r="S14" s="96"/>
    </row>
    <row r="15" spans="2:19" ht="12.75">
      <c r="B15" s="75" t="s">
        <v>401</v>
      </c>
      <c r="C15" s="75" t="s">
        <v>402</v>
      </c>
      <c r="D15" s="75" t="s">
        <v>403</v>
      </c>
      <c r="E15" s="75" t="s">
        <v>404</v>
      </c>
      <c r="F15" s="75" t="s">
        <v>405</v>
      </c>
      <c r="G15" s="75" t="s">
        <v>406</v>
      </c>
      <c r="H15" s="105"/>
      <c r="I15" s="105" t="s">
        <v>56</v>
      </c>
      <c r="J15" s="105" t="s">
        <v>80</v>
      </c>
      <c r="K15" s="75"/>
      <c r="L15" s="75" t="s">
        <v>392</v>
      </c>
      <c r="M15" s="75" t="s">
        <v>628</v>
      </c>
      <c r="N15" s="75"/>
      <c r="O15" s="75" t="s">
        <v>392</v>
      </c>
      <c r="P15" s="75" t="s">
        <v>628</v>
      </c>
      <c r="Q15" s="97"/>
      <c r="R15" s="97"/>
      <c r="S15" s="97"/>
    </row>
    <row r="16" spans="2:19" ht="21">
      <c r="B16" s="76" t="s">
        <v>408</v>
      </c>
      <c r="C16" s="77" t="s">
        <v>407</v>
      </c>
      <c r="D16" s="78"/>
      <c r="E16" s="78"/>
      <c r="F16" s="78"/>
      <c r="G16" s="78"/>
      <c r="H16" s="106">
        <f>H18+H23+H34+H59+H73+H77+H157+H178+H209+H247+H290+H307+H327+H331+H352+H357+H361+H367+H378+H202+H374+H55+H69+H144+H283+H242+H277+H312+H321+H198</f>
        <v>47647205</v>
      </c>
      <c r="I16" s="106">
        <f>I18+I23+I34+I59+I73+I77+I157+I178+I209+I247+I290+I307+I327+I331+I352+I357+I361+I367+I378+I202+I374+I55+I69+I144+I283+I242+I277+I312+I321+I198</f>
        <v>18368654</v>
      </c>
      <c r="J16" s="107">
        <f>H16+I16</f>
        <v>66015859</v>
      </c>
      <c r="K16" s="79">
        <f>K18+K23+K34+K59+K73+K77+K157+K178+K209+K247+K290+K307+K327+K331+K352+K357+K361+K367+K378+K202+K374+K55+K69+K144+K283+K242+K277+K312+K321+K198</f>
        <v>46912505</v>
      </c>
      <c r="L16" s="79">
        <f>L18+L23+L34+L59+L73+L77+L157+L178+L209+L247+L290+L307+L327+L331+L352+L357+L361+L367+L378+L202+L374+L55+L69+L144+L283+L242+L277+L312+L321+L198</f>
        <v>5668909</v>
      </c>
      <c r="M16" s="79">
        <f>K16+L16</f>
        <v>52581414</v>
      </c>
      <c r="N16" s="79">
        <f>N18+N23+N34+N59+N73+N77+N157+N178+N209+N247+N290+N307+N327+N331+N352+N357+N361+N367+N378+N202+N374+N55+N69+N144+N283+N242+N277+N312+N321+N198</f>
        <v>0</v>
      </c>
      <c r="O16" s="79">
        <f>O18+O23+O34+O59+O73+O77+O157+O178+O209+O247+O290+O307+O327+O331+O352+O357+O361+O367+O378+O202+O374+O55+O69+O144+O283+O242+O277+O312+O321+O198</f>
        <v>54289914</v>
      </c>
      <c r="P16" s="79">
        <f>N16+O16</f>
        <v>54289914</v>
      </c>
      <c r="Q16" s="98"/>
      <c r="R16" s="98"/>
      <c r="S16" s="98"/>
    </row>
    <row r="17" spans="2:19" ht="12.75">
      <c r="B17" s="92" t="s">
        <v>952</v>
      </c>
      <c r="C17" s="80" t="s">
        <v>407</v>
      </c>
      <c r="D17" s="80" t="s">
        <v>638</v>
      </c>
      <c r="E17" s="81"/>
      <c r="F17" s="81"/>
      <c r="G17" s="80"/>
      <c r="H17" s="108">
        <f>H18+H23+H34+H55+H59+H69+H73+H77</f>
        <v>23776582.77</v>
      </c>
      <c r="I17" s="108">
        <f>I18+I23+I34+I55+I59+I69+I73+I77</f>
        <v>11146317.23</v>
      </c>
      <c r="J17" s="109">
        <f>H17+I17</f>
        <v>34922900</v>
      </c>
      <c r="K17" s="82">
        <f>K18+K23+K34+K55+K59+K69+K73+K77</f>
        <v>24481215</v>
      </c>
      <c r="L17" s="82">
        <f>L18+L23+L34+L55+L59+L69+L73+L77</f>
        <v>3795420</v>
      </c>
      <c r="M17" s="101">
        <f>K17+L17</f>
        <v>28276635</v>
      </c>
      <c r="N17" s="82">
        <f>N18+N23+N34+N55+N59+N69+N73+N77</f>
        <v>0</v>
      </c>
      <c r="O17" s="82">
        <f>O18+O23+O34+O55+O59+O69+O73+O77</f>
        <v>28281835</v>
      </c>
      <c r="P17" s="101">
        <f aca="true" t="shared" si="0" ref="P17:P80">N17+O17</f>
        <v>28281835</v>
      </c>
      <c r="Q17" s="99"/>
      <c r="R17" s="99"/>
      <c r="S17" s="99"/>
    </row>
    <row r="18" spans="2:19" ht="24">
      <c r="B18" s="92" t="s">
        <v>410</v>
      </c>
      <c r="C18" s="80" t="s">
        <v>407</v>
      </c>
      <c r="D18" s="80" t="s">
        <v>638</v>
      </c>
      <c r="E18" s="81" t="s">
        <v>639</v>
      </c>
      <c r="F18" s="81"/>
      <c r="G18" s="80"/>
      <c r="H18" s="108">
        <f aca="true" t="shared" si="1" ref="H18:I21">H19</f>
        <v>1349700</v>
      </c>
      <c r="I18" s="108">
        <f>I19</f>
        <v>-1349700</v>
      </c>
      <c r="J18" s="109">
        <f aca="true" t="shared" si="2" ref="J18:J81">H18+I18</f>
        <v>0</v>
      </c>
      <c r="K18" s="82">
        <f aca="true" t="shared" si="3" ref="K18:O21">K19</f>
        <v>1349700</v>
      </c>
      <c r="L18" s="82">
        <f>L19</f>
        <v>-1349700</v>
      </c>
      <c r="M18" s="101">
        <f aca="true" t="shared" si="4" ref="M18:M81">K18+L18</f>
        <v>0</v>
      </c>
      <c r="N18" s="82">
        <f t="shared" si="3"/>
        <v>0</v>
      </c>
      <c r="O18" s="82">
        <f>O19</f>
        <v>0</v>
      </c>
      <c r="P18" s="101">
        <f t="shared" si="0"/>
        <v>0</v>
      </c>
      <c r="Q18" s="99"/>
      <c r="R18" s="99"/>
      <c r="S18" s="99"/>
    </row>
    <row r="19" spans="2:19" ht="12.75">
      <c r="B19" s="92" t="s">
        <v>809</v>
      </c>
      <c r="C19" s="80" t="s">
        <v>407</v>
      </c>
      <c r="D19" s="80" t="s">
        <v>638</v>
      </c>
      <c r="E19" s="81" t="s">
        <v>639</v>
      </c>
      <c r="F19" s="81" t="s">
        <v>785</v>
      </c>
      <c r="G19" s="80"/>
      <c r="H19" s="108">
        <f t="shared" si="1"/>
        <v>1349700</v>
      </c>
      <c r="I19" s="108">
        <f t="shared" si="1"/>
        <v>-1349700</v>
      </c>
      <c r="J19" s="109">
        <f t="shared" si="2"/>
        <v>0</v>
      </c>
      <c r="K19" s="82">
        <f t="shared" si="3"/>
        <v>1349700</v>
      </c>
      <c r="L19" s="82">
        <f t="shared" si="3"/>
        <v>-1349700</v>
      </c>
      <c r="M19" s="101">
        <f t="shared" si="4"/>
        <v>0</v>
      </c>
      <c r="N19" s="82">
        <f t="shared" si="3"/>
        <v>0</v>
      </c>
      <c r="O19" s="82">
        <f t="shared" si="3"/>
        <v>0</v>
      </c>
      <c r="P19" s="101">
        <f t="shared" si="0"/>
        <v>0</v>
      </c>
      <c r="Q19" s="99"/>
      <c r="R19" s="99"/>
      <c r="S19" s="99"/>
    </row>
    <row r="20" spans="2:19" ht="24">
      <c r="B20" s="92" t="s">
        <v>810</v>
      </c>
      <c r="C20" s="80" t="s">
        <v>407</v>
      </c>
      <c r="D20" s="80" t="s">
        <v>638</v>
      </c>
      <c r="E20" s="81" t="s">
        <v>639</v>
      </c>
      <c r="F20" s="81" t="s">
        <v>784</v>
      </c>
      <c r="G20" s="80"/>
      <c r="H20" s="108">
        <f t="shared" si="1"/>
        <v>1349700</v>
      </c>
      <c r="I20" s="108">
        <f t="shared" si="1"/>
        <v>-1349700</v>
      </c>
      <c r="J20" s="109">
        <f t="shared" si="2"/>
        <v>0</v>
      </c>
      <c r="K20" s="82">
        <f t="shared" si="3"/>
        <v>1349700</v>
      </c>
      <c r="L20" s="82">
        <f t="shared" si="3"/>
        <v>-1349700</v>
      </c>
      <c r="M20" s="101">
        <f t="shared" si="4"/>
        <v>0</v>
      </c>
      <c r="N20" s="82">
        <f t="shared" si="3"/>
        <v>0</v>
      </c>
      <c r="O20" s="82">
        <f t="shared" si="3"/>
        <v>0</v>
      </c>
      <c r="P20" s="101">
        <f t="shared" si="0"/>
        <v>0</v>
      </c>
      <c r="Q20" s="99"/>
      <c r="R20" s="99"/>
      <c r="S20" s="99"/>
    </row>
    <row r="21" spans="2:19" ht="12.75">
      <c r="B21" s="92" t="s">
        <v>621</v>
      </c>
      <c r="C21" s="80" t="s">
        <v>407</v>
      </c>
      <c r="D21" s="80" t="s">
        <v>638</v>
      </c>
      <c r="E21" s="81" t="s">
        <v>639</v>
      </c>
      <c r="F21" s="81" t="s">
        <v>659</v>
      </c>
      <c r="G21" s="80"/>
      <c r="H21" s="108">
        <f t="shared" si="1"/>
        <v>1349700</v>
      </c>
      <c r="I21" s="108">
        <f t="shared" si="1"/>
        <v>-1349700</v>
      </c>
      <c r="J21" s="109">
        <f t="shared" si="2"/>
        <v>0</v>
      </c>
      <c r="K21" s="82">
        <f t="shared" si="3"/>
        <v>1349700</v>
      </c>
      <c r="L21" s="82">
        <f t="shared" si="3"/>
        <v>-1349700</v>
      </c>
      <c r="M21" s="101">
        <f t="shared" si="4"/>
        <v>0</v>
      </c>
      <c r="N21" s="82">
        <f t="shared" si="3"/>
        <v>0</v>
      </c>
      <c r="O21" s="82">
        <f t="shared" si="3"/>
        <v>0</v>
      </c>
      <c r="P21" s="101">
        <f t="shared" si="0"/>
        <v>0</v>
      </c>
      <c r="Q21" s="99"/>
      <c r="R21" s="99"/>
      <c r="S21" s="99"/>
    </row>
    <row r="22" spans="2:19" ht="48">
      <c r="B22" s="92" t="s">
        <v>767</v>
      </c>
      <c r="C22" s="80" t="s">
        <v>407</v>
      </c>
      <c r="D22" s="80" t="s">
        <v>638</v>
      </c>
      <c r="E22" s="81" t="s">
        <v>639</v>
      </c>
      <c r="F22" s="81" t="s">
        <v>659</v>
      </c>
      <c r="G22" s="80" t="s">
        <v>735</v>
      </c>
      <c r="H22" s="108">
        <v>1349700</v>
      </c>
      <c r="I22" s="109">
        <v>-1349700</v>
      </c>
      <c r="J22" s="109">
        <f t="shared" si="2"/>
        <v>0</v>
      </c>
      <c r="K22" s="82">
        <v>1349700</v>
      </c>
      <c r="L22" s="71">
        <v>-1349700</v>
      </c>
      <c r="M22" s="101">
        <f t="shared" si="4"/>
        <v>0</v>
      </c>
      <c r="N22" s="82">
        <v>0</v>
      </c>
      <c r="O22" s="71">
        <v>0</v>
      </c>
      <c r="P22" s="101">
        <f t="shared" si="0"/>
        <v>0</v>
      </c>
      <c r="Q22" s="99"/>
      <c r="R22" s="99"/>
      <c r="S22" s="99"/>
    </row>
    <row r="23" spans="2:19" ht="36">
      <c r="B23" s="92" t="s">
        <v>416</v>
      </c>
      <c r="C23" s="80" t="s">
        <v>407</v>
      </c>
      <c r="D23" s="80" t="s">
        <v>638</v>
      </c>
      <c r="E23" s="81" t="s">
        <v>640</v>
      </c>
      <c r="F23" s="81"/>
      <c r="G23" s="80"/>
      <c r="H23" s="108">
        <f>H24</f>
        <v>1945100</v>
      </c>
      <c r="I23" s="108">
        <f>I24</f>
        <v>-1945100</v>
      </c>
      <c r="J23" s="109">
        <f t="shared" si="2"/>
        <v>0</v>
      </c>
      <c r="K23" s="82">
        <f>K24</f>
        <v>1945100</v>
      </c>
      <c r="L23" s="82">
        <f>L24</f>
        <v>-1945100</v>
      </c>
      <c r="M23" s="101">
        <f t="shared" si="4"/>
        <v>0</v>
      </c>
      <c r="N23" s="82">
        <f>N24</f>
        <v>0</v>
      </c>
      <c r="O23" s="82">
        <f>O24</f>
        <v>0</v>
      </c>
      <c r="P23" s="101">
        <f t="shared" si="0"/>
        <v>0</v>
      </c>
      <c r="Q23" s="99"/>
      <c r="R23" s="99"/>
      <c r="S23" s="99"/>
    </row>
    <row r="24" spans="2:19" ht="12.75">
      <c r="B24" s="92" t="s">
        <v>809</v>
      </c>
      <c r="C24" s="80" t="s">
        <v>407</v>
      </c>
      <c r="D24" s="80" t="s">
        <v>638</v>
      </c>
      <c r="E24" s="81" t="s">
        <v>640</v>
      </c>
      <c r="F24" s="81" t="s">
        <v>785</v>
      </c>
      <c r="G24" s="80"/>
      <c r="H24" s="108">
        <f>H25</f>
        <v>1945100</v>
      </c>
      <c r="I24" s="108">
        <f>I25</f>
        <v>-1945100</v>
      </c>
      <c r="J24" s="109">
        <f t="shared" si="2"/>
        <v>0</v>
      </c>
      <c r="K24" s="82">
        <f>K25</f>
        <v>1945100</v>
      </c>
      <c r="L24" s="82">
        <f>L25</f>
        <v>-1945100</v>
      </c>
      <c r="M24" s="101">
        <f t="shared" si="4"/>
        <v>0</v>
      </c>
      <c r="N24" s="82">
        <f>N25</f>
        <v>0</v>
      </c>
      <c r="O24" s="82">
        <f>O25</f>
        <v>0</v>
      </c>
      <c r="P24" s="101">
        <f t="shared" si="0"/>
        <v>0</v>
      </c>
      <c r="Q24" s="99"/>
      <c r="R24" s="99"/>
      <c r="S24" s="99"/>
    </row>
    <row r="25" spans="2:19" ht="12.75">
      <c r="B25" s="92" t="s">
        <v>1072</v>
      </c>
      <c r="C25" s="80" t="s">
        <v>407</v>
      </c>
      <c r="D25" s="80" t="s">
        <v>638</v>
      </c>
      <c r="E25" s="81" t="s">
        <v>640</v>
      </c>
      <c r="F25" s="81" t="s">
        <v>786</v>
      </c>
      <c r="G25" s="80"/>
      <c r="H25" s="108">
        <f>H26+H30+H32</f>
        <v>1945100</v>
      </c>
      <c r="I25" s="108">
        <f>I26+I30+I32</f>
        <v>-1945100</v>
      </c>
      <c r="J25" s="109">
        <f t="shared" si="2"/>
        <v>0</v>
      </c>
      <c r="K25" s="82">
        <f>K26+K30+K32</f>
        <v>1945100</v>
      </c>
      <c r="L25" s="82">
        <f>L26+L30+L32</f>
        <v>-1945100</v>
      </c>
      <c r="M25" s="101">
        <f t="shared" si="4"/>
        <v>0</v>
      </c>
      <c r="N25" s="82">
        <f>N26+N30+N32</f>
        <v>0</v>
      </c>
      <c r="O25" s="82">
        <f>O26+O30+O32</f>
        <v>0</v>
      </c>
      <c r="P25" s="101">
        <f t="shared" si="0"/>
        <v>0</v>
      </c>
      <c r="Q25" s="99"/>
      <c r="R25" s="99"/>
      <c r="S25" s="99"/>
    </row>
    <row r="26" spans="2:19" ht="12.75">
      <c r="B26" s="92" t="s">
        <v>812</v>
      </c>
      <c r="C26" s="80" t="s">
        <v>407</v>
      </c>
      <c r="D26" s="80" t="s">
        <v>638</v>
      </c>
      <c r="E26" s="81" t="s">
        <v>640</v>
      </c>
      <c r="F26" s="81" t="s">
        <v>733</v>
      </c>
      <c r="G26" s="80"/>
      <c r="H26" s="108">
        <f>H27</f>
        <v>669100</v>
      </c>
      <c r="I26" s="108">
        <f>I27</f>
        <v>-669100</v>
      </c>
      <c r="J26" s="109">
        <f t="shared" si="2"/>
        <v>0</v>
      </c>
      <c r="K26" s="82">
        <f>K27</f>
        <v>669100</v>
      </c>
      <c r="L26" s="82">
        <f>L27</f>
        <v>-669100</v>
      </c>
      <c r="M26" s="101">
        <f t="shared" si="4"/>
        <v>0</v>
      </c>
      <c r="N26" s="82">
        <f>N27</f>
        <v>0</v>
      </c>
      <c r="O26" s="82">
        <f>O27</f>
        <v>0</v>
      </c>
      <c r="P26" s="101">
        <f t="shared" si="0"/>
        <v>0</v>
      </c>
      <c r="Q26" s="99"/>
      <c r="R26" s="99"/>
      <c r="S26" s="99"/>
    </row>
    <row r="27" spans="2:19" ht="12.75">
      <c r="B27" s="92" t="s">
        <v>814</v>
      </c>
      <c r="C27" s="80" t="s">
        <v>407</v>
      </c>
      <c r="D27" s="80" t="s">
        <v>638</v>
      </c>
      <c r="E27" s="81" t="s">
        <v>640</v>
      </c>
      <c r="F27" s="81" t="s">
        <v>654</v>
      </c>
      <c r="G27" s="80"/>
      <c r="H27" s="108">
        <f>H28+H29</f>
        <v>669100</v>
      </c>
      <c r="I27" s="108">
        <f>I28+I29</f>
        <v>-669100</v>
      </c>
      <c r="J27" s="109">
        <f t="shared" si="2"/>
        <v>0</v>
      </c>
      <c r="K27" s="82">
        <f>K28+K29</f>
        <v>669100</v>
      </c>
      <c r="L27" s="82">
        <f>L28+L29</f>
        <v>-669100</v>
      </c>
      <c r="M27" s="101">
        <f t="shared" si="4"/>
        <v>0</v>
      </c>
      <c r="N27" s="82">
        <f>N28+N29</f>
        <v>0</v>
      </c>
      <c r="O27" s="82">
        <f>O28+O29</f>
        <v>0</v>
      </c>
      <c r="P27" s="101">
        <f t="shared" si="0"/>
        <v>0</v>
      </c>
      <c r="Q27" s="99"/>
      <c r="R27" s="99"/>
      <c r="S27" s="99"/>
    </row>
    <row r="28" spans="2:19" ht="48">
      <c r="B28" s="92" t="s">
        <v>767</v>
      </c>
      <c r="C28" s="80" t="s">
        <v>407</v>
      </c>
      <c r="D28" s="80" t="s">
        <v>638</v>
      </c>
      <c r="E28" s="81" t="s">
        <v>640</v>
      </c>
      <c r="F28" s="81" t="s">
        <v>654</v>
      </c>
      <c r="G28" s="80">
        <v>100</v>
      </c>
      <c r="H28" s="108">
        <v>495000</v>
      </c>
      <c r="I28" s="109">
        <v>-495000</v>
      </c>
      <c r="J28" s="109">
        <f t="shared" si="2"/>
        <v>0</v>
      </c>
      <c r="K28" s="82">
        <v>495000</v>
      </c>
      <c r="L28" s="71">
        <v>-495000</v>
      </c>
      <c r="M28" s="101">
        <f t="shared" si="4"/>
        <v>0</v>
      </c>
      <c r="N28" s="82">
        <v>0</v>
      </c>
      <c r="O28" s="71">
        <v>0</v>
      </c>
      <c r="P28" s="101">
        <f t="shared" si="0"/>
        <v>0</v>
      </c>
      <c r="Q28" s="99"/>
      <c r="R28" s="99"/>
      <c r="S28" s="99"/>
    </row>
    <row r="29" spans="2:19" ht="24">
      <c r="B29" s="92" t="s">
        <v>768</v>
      </c>
      <c r="C29" s="80" t="s">
        <v>407</v>
      </c>
      <c r="D29" s="80" t="s">
        <v>638</v>
      </c>
      <c r="E29" s="81" t="s">
        <v>640</v>
      </c>
      <c r="F29" s="81" t="s">
        <v>654</v>
      </c>
      <c r="G29" s="80">
        <v>200</v>
      </c>
      <c r="H29" s="108">
        <v>174100</v>
      </c>
      <c r="I29" s="109">
        <v>-174100</v>
      </c>
      <c r="J29" s="109">
        <f t="shared" si="2"/>
        <v>0</v>
      </c>
      <c r="K29" s="82">
        <v>174100</v>
      </c>
      <c r="L29" s="71">
        <v>-174100</v>
      </c>
      <c r="M29" s="101">
        <f t="shared" si="4"/>
        <v>0</v>
      </c>
      <c r="N29" s="82">
        <v>0</v>
      </c>
      <c r="O29" s="71">
        <v>0</v>
      </c>
      <c r="P29" s="101">
        <f t="shared" si="0"/>
        <v>0</v>
      </c>
      <c r="Q29" s="99"/>
      <c r="R29" s="99"/>
      <c r="S29" s="99"/>
    </row>
    <row r="30" spans="2:19" ht="12.75">
      <c r="B30" s="92" t="s">
        <v>418</v>
      </c>
      <c r="C30" s="80" t="s">
        <v>407</v>
      </c>
      <c r="D30" s="80" t="s">
        <v>638</v>
      </c>
      <c r="E30" s="81" t="s">
        <v>640</v>
      </c>
      <c r="F30" s="81" t="s">
        <v>652</v>
      </c>
      <c r="G30" s="80"/>
      <c r="H30" s="108">
        <f>H31</f>
        <v>1162000</v>
      </c>
      <c r="I30" s="108">
        <f>I31</f>
        <v>-1162000</v>
      </c>
      <c r="J30" s="109">
        <f t="shared" si="2"/>
        <v>0</v>
      </c>
      <c r="K30" s="82">
        <f>K31</f>
        <v>1162000</v>
      </c>
      <c r="L30" s="82">
        <f>L31</f>
        <v>-1162000</v>
      </c>
      <c r="M30" s="101">
        <f t="shared" si="4"/>
        <v>0</v>
      </c>
      <c r="N30" s="82">
        <f>N31</f>
        <v>0</v>
      </c>
      <c r="O30" s="82">
        <f>O31</f>
        <v>0</v>
      </c>
      <c r="P30" s="101">
        <f t="shared" si="0"/>
        <v>0</v>
      </c>
      <c r="Q30" s="99"/>
      <c r="R30" s="99"/>
      <c r="S30" s="99"/>
    </row>
    <row r="31" spans="2:19" ht="48">
      <c r="B31" s="92" t="s">
        <v>767</v>
      </c>
      <c r="C31" s="80" t="s">
        <v>407</v>
      </c>
      <c r="D31" s="80" t="s">
        <v>638</v>
      </c>
      <c r="E31" s="81" t="s">
        <v>640</v>
      </c>
      <c r="F31" s="81" t="s">
        <v>652</v>
      </c>
      <c r="G31" s="80">
        <v>100</v>
      </c>
      <c r="H31" s="108">
        <v>1162000</v>
      </c>
      <c r="I31" s="109">
        <v>-1162000</v>
      </c>
      <c r="J31" s="109">
        <f t="shared" si="2"/>
        <v>0</v>
      </c>
      <c r="K31" s="82">
        <v>1162000</v>
      </c>
      <c r="L31" s="71">
        <v>-1162000</v>
      </c>
      <c r="M31" s="101">
        <f t="shared" si="4"/>
        <v>0</v>
      </c>
      <c r="N31" s="82">
        <v>0</v>
      </c>
      <c r="O31" s="71">
        <v>0</v>
      </c>
      <c r="P31" s="101">
        <f t="shared" si="0"/>
        <v>0</v>
      </c>
      <c r="Q31" s="99"/>
      <c r="R31" s="99"/>
      <c r="S31" s="99"/>
    </row>
    <row r="32" spans="2:19" ht="12.75">
      <c r="B32" s="92" t="s">
        <v>420</v>
      </c>
      <c r="C32" s="80" t="s">
        <v>407</v>
      </c>
      <c r="D32" s="80" t="s">
        <v>638</v>
      </c>
      <c r="E32" s="81" t="s">
        <v>640</v>
      </c>
      <c r="F32" s="81" t="s">
        <v>653</v>
      </c>
      <c r="G32" s="80"/>
      <c r="H32" s="108">
        <f>H33</f>
        <v>114000</v>
      </c>
      <c r="I32" s="108">
        <f>I33</f>
        <v>-114000</v>
      </c>
      <c r="J32" s="109">
        <f t="shared" si="2"/>
        <v>0</v>
      </c>
      <c r="K32" s="82">
        <f>K33</f>
        <v>114000</v>
      </c>
      <c r="L32" s="82">
        <f>L33</f>
        <v>-114000</v>
      </c>
      <c r="M32" s="101">
        <f t="shared" si="4"/>
        <v>0</v>
      </c>
      <c r="N32" s="82">
        <f>N33</f>
        <v>0</v>
      </c>
      <c r="O32" s="82">
        <f>O33</f>
        <v>0</v>
      </c>
      <c r="P32" s="101">
        <f t="shared" si="0"/>
        <v>0</v>
      </c>
      <c r="Q32" s="99"/>
      <c r="R32" s="99"/>
      <c r="S32" s="99"/>
    </row>
    <row r="33" spans="2:19" ht="48">
      <c r="B33" s="92" t="s">
        <v>767</v>
      </c>
      <c r="C33" s="80" t="s">
        <v>407</v>
      </c>
      <c r="D33" s="80" t="s">
        <v>638</v>
      </c>
      <c r="E33" s="81" t="s">
        <v>640</v>
      </c>
      <c r="F33" s="81" t="s">
        <v>653</v>
      </c>
      <c r="G33" s="80">
        <v>100</v>
      </c>
      <c r="H33" s="108">
        <v>114000</v>
      </c>
      <c r="I33" s="109">
        <v>-114000</v>
      </c>
      <c r="J33" s="109">
        <f t="shared" si="2"/>
        <v>0</v>
      </c>
      <c r="K33" s="82">
        <v>114000</v>
      </c>
      <c r="L33" s="71">
        <v>-114000</v>
      </c>
      <c r="M33" s="101">
        <f t="shared" si="4"/>
        <v>0</v>
      </c>
      <c r="N33" s="82">
        <v>0</v>
      </c>
      <c r="O33" s="71">
        <v>0</v>
      </c>
      <c r="P33" s="101">
        <f t="shared" si="0"/>
        <v>0</v>
      </c>
      <c r="Q33" s="99"/>
      <c r="R33" s="99"/>
      <c r="S33" s="99"/>
    </row>
    <row r="34" spans="2:19" ht="36">
      <c r="B34" s="92" t="s">
        <v>422</v>
      </c>
      <c r="C34" s="80" t="s">
        <v>407</v>
      </c>
      <c r="D34" s="80" t="s">
        <v>638</v>
      </c>
      <c r="E34" s="81" t="s">
        <v>641</v>
      </c>
      <c r="F34" s="81"/>
      <c r="G34" s="80"/>
      <c r="H34" s="108">
        <f>H35</f>
        <v>15969400</v>
      </c>
      <c r="I34" s="108">
        <f>I35</f>
        <v>-856875</v>
      </c>
      <c r="J34" s="109">
        <f t="shared" si="2"/>
        <v>15112525</v>
      </c>
      <c r="K34" s="82">
        <f>K35</f>
        <v>15969400</v>
      </c>
      <c r="L34" s="82">
        <f>L35</f>
        <v>-1349875</v>
      </c>
      <c r="M34" s="101">
        <f t="shared" si="4"/>
        <v>14619525</v>
      </c>
      <c r="N34" s="82">
        <f>N35</f>
        <v>0</v>
      </c>
      <c r="O34" s="82">
        <f>O35</f>
        <v>14619525</v>
      </c>
      <c r="P34" s="101">
        <f t="shared" si="0"/>
        <v>14619525</v>
      </c>
      <c r="Q34" s="99"/>
      <c r="R34" s="99"/>
      <c r="S34" s="99"/>
    </row>
    <row r="35" spans="2:19" ht="12.75">
      <c r="B35" s="92" t="s">
        <v>809</v>
      </c>
      <c r="C35" s="80" t="s">
        <v>407</v>
      </c>
      <c r="D35" s="80" t="s">
        <v>638</v>
      </c>
      <c r="E35" s="81" t="s">
        <v>641</v>
      </c>
      <c r="F35" s="81" t="s">
        <v>785</v>
      </c>
      <c r="G35" s="80"/>
      <c r="H35" s="108">
        <f>H36+H41+H44+H39</f>
        <v>15969400</v>
      </c>
      <c r="I35" s="108">
        <f>I36+I41+I44+I39</f>
        <v>-856875</v>
      </c>
      <c r="J35" s="109">
        <f t="shared" si="2"/>
        <v>15112525</v>
      </c>
      <c r="K35" s="82">
        <f>K36+K41+K44+K39</f>
        <v>15969400</v>
      </c>
      <c r="L35" s="82">
        <f>L36+L41+L44+L39</f>
        <v>-1349875</v>
      </c>
      <c r="M35" s="101">
        <f t="shared" si="4"/>
        <v>14619525</v>
      </c>
      <c r="N35" s="82">
        <f>N36+N41+N44+N39</f>
        <v>0</v>
      </c>
      <c r="O35" s="82">
        <f>O36+O41+O44+O39</f>
        <v>14619525</v>
      </c>
      <c r="P35" s="101">
        <f t="shared" si="0"/>
        <v>14619525</v>
      </c>
      <c r="Q35" s="99"/>
      <c r="R35" s="99"/>
      <c r="S35" s="99"/>
    </row>
    <row r="36" spans="2:19" s="64" customFormat="1" ht="36">
      <c r="B36" s="92" t="s">
        <v>821</v>
      </c>
      <c r="C36" s="69" t="s">
        <v>407</v>
      </c>
      <c r="D36" s="69" t="s">
        <v>638</v>
      </c>
      <c r="E36" s="70" t="s">
        <v>641</v>
      </c>
      <c r="F36" s="70" t="s">
        <v>655</v>
      </c>
      <c r="G36" s="69"/>
      <c r="H36" s="109">
        <f>H38+H37</f>
        <v>0</v>
      </c>
      <c r="I36" s="109">
        <f>I38+I37</f>
        <v>0</v>
      </c>
      <c r="J36" s="109">
        <f t="shared" si="2"/>
        <v>0</v>
      </c>
      <c r="K36" s="71">
        <f>K38+K37</f>
        <v>0</v>
      </c>
      <c r="L36" s="71">
        <f>L38+L37</f>
        <v>0</v>
      </c>
      <c r="M36" s="101">
        <f t="shared" si="4"/>
        <v>0</v>
      </c>
      <c r="N36" s="71">
        <f>N38+N37</f>
        <v>0</v>
      </c>
      <c r="O36" s="71">
        <f>O38+O37</f>
        <v>0</v>
      </c>
      <c r="P36" s="101">
        <f t="shared" si="0"/>
        <v>0</v>
      </c>
      <c r="Q36" s="99"/>
      <c r="R36" s="99"/>
      <c r="S36" s="99"/>
    </row>
    <row r="37" spans="2:19" s="64" customFormat="1" ht="48">
      <c r="B37" s="92" t="s">
        <v>767</v>
      </c>
      <c r="C37" s="69" t="s">
        <v>407</v>
      </c>
      <c r="D37" s="69" t="s">
        <v>638</v>
      </c>
      <c r="E37" s="70" t="s">
        <v>641</v>
      </c>
      <c r="F37" s="70" t="s">
        <v>655</v>
      </c>
      <c r="G37" s="69" t="s">
        <v>735</v>
      </c>
      <c r="H37" s="109">
        <v>0</v>
      </c>
      <c r="I37" s="109"/>
      <c r="J37" s="109">
        <f t="shared" si="2"/>
        <v>0</v>
      </c>
      <c r="K37" s="71">
        <v>0</v>
      </c>
      <c r="L37" s="71"/>
      <c r="M37" s="101">
        <f t="shared" si="4"/>
        <v>0</v>
      </c>
      <c r="N37" s="71">
        <v>0</v>
      </c>
      <c r="O37" s="71"/>
      <c r="P37" s="101">
        <f t="shared" si="0"/>
        <v>0</v>
      </c>
      <c r="Q37" s="99"/>
      <c r="R37" s="99"/>
      <c r="S37" s="99"/>
    </row>
    <row r="38" spans="2:19" s="64" customFormat="1" ht="24">
      <c r="B38" s="92" t="s">
        <v>768</v>
      </c>
      <c r="C38" s="69" t="s">
        <v>407</v>
      </c>
      <c r="D38" s="69" t="s">
        <v>638</v>
      </c>
      <c r="E38" s="70" t="s">
        <v>641</v>
      </c>
      <c r="F38" s="70" t="s">
        <v>655</v>
      </c>
      <c r="G38" s="69">
        <v>200</v>
      </c>
      <c r="H38" s="109">
        <v>0</v>
      </c>
      <c r="I38" s="109"/>
      <c r="J38" s="109">
        <f t="shared" si="2"/>
        <v>0</v>
      </c>
      <c r="K38" s="71">
        <v>0</v>
      </c>
      <c r="L38" s="71"/>
      <c r="M38" s="101">
        <f t="shared" si="4"/>
        <v>0</v>
      </c>
      <c r="N38" s="71">
        <v>0</v>
      </c>
      <c r="O38" s="71"/>
      <c r="P38" s="101">
        <f t="shared" si="0"/>
        <v>0</v>
      </c>
      <c r="Q38" s="99"/>
      <c r="R38" s="99"/>
      <c r="S38" s="99"/>
    </row>
    <row r="39" spans="2:19" ht="36">
      <c r="B39" s="92" t="s">
        <v>988</v>
      </c>
      <c r="C39" s="80" t="s">
        <v>407</v>
      </c>
      <c r="D39" s="80" t="s">
        <v>638</v>
      </c>
      <c r="E39" s="81" t="s">
        <v>641</v>
      </c>
      <c r="F39" s="81" t="s">
        <v>701</v>
      </c>
      <c r="G39" s="80"/>
      <c r="H39" s="108">
        <f>H40</f>
        <v>76200</v>
      </c>
      <c r="I39" s="108">
        <f>I40</f>
        <v>2100</v>
      </c>
      <c r="J39" s="109">
        <f t="shared" si="2"/>
        <v>78300</v>
      </c>
      <c r="K39" s="82">
        <f>K40</f>
        <v>76200</v>
      </c>
      <c r="L39" s="82">
        <f>L40</f>
        <v>2100</v>
      </c>
      <c r="M39" s="101">
        <f t="shared" si="4"/>
        <v>78300</v>
      </c>
      <c r="N39" s="82">
        <f>N40</f>
        <v>0</v>
      </c>
      <c r="O39" s="82">
        <f>O40</f>
        <v>78300</v>
      </c>
      <c r="P39" s="101">
        <f t="shared" si="0"/>
        <v>78300</v>
      </c>
      <c r="Q39" s="99"/>
      <c r="R39" s="99"/>
      <c r="S39" s="99"/>
    </row>
    <row r="40" spans="2:19" ht="48">
      <c r="B40" s="92" t="s">
        <v>767</v>
      </c>
      <c r="C40" s="80" t="s">
        <v>407</v>
      </c>
      <c r="D40" s="80" t="s">
        <v>638</v>
      </c>
      <c r="E40" s="81" t="s">
        <v>641</v>
      </c>
      <c r="F40" s="81" t="s">
        <v>701</v>
      </c>
      <c r="G40" s="80" t="s">
        <v>735</v>
      </c>
      <c r="H40" s="108">
        <v>76200</v>
      </c>
      <c r="I40" s="109">
        <v>2100</v>
      </c>
      <c r="J40" s="109">
        <f t="shared" si="2"/>
        <v>78300</v>
      </c>
      <c r="K40" s="82">
        <v>76200</v>
      </c>
      <c r="L40" s="71">
        <v>2100</v>
      </c>
      <c r="M40" s="101">
        <f t="shared" si="4"/>
        <v>78300</v>
      </c>
      <c r="N40" s="82">
        <v>0</v>
      </c>
      <c r="O40" s="71">
        <v>78300</v>
      </c>
      <c r="P40" s="101">
        <f t="shared" si="0"/>
        <v>78300</v>
      </c>
      <c r="Q40" s="99"/>
      <c r="R40" s="99"/>
      <c r="S40" s="99"/>
    </row>
    <row r="41" spans="2:19" ht="36">
      <c r="B41" s="92" t="s">
        <v>622</v>
      </c>
      <c r="C41" s="80" t="s">
        <v>407</v>
      </c>
      <c r="D41" s="80" t="s">
        <v>638</v>
      </c>
      <c r="E41" s="81" t="s">
        <v>641</v>
      </c>
      <c r="F41" s="81" t="s">
        <v>656</v>
      </c>
      <c r="G41" s="80"/>
      <c r="H41" s="108">
        <f>H42+H43</f>
        <v>890000</v>
      </c>
      <c r="I41" s="108">
        <f>I42+I43</f>
        <v>-4600</v>
      </c>
      <c r="J41" s="109">
        <f t="shared" si="2"/>
        <v>885400</v>
      </c>
      <c r="K41" s="82">
        <f>K42+K43</f>
        <v>890000</v>
      </c>
      <c r="L41" s="82">
        <f>L42+L43</f>
        <v>-4600</v>
      </c>
      <c r="M41" s="101">
        <f t="shared" si="4"/>
        <v>885400</v>
      </c>
      <c r="N41" s="82">
        <f>N42+N43</f>
        <v>0</v>
      </c>
      <c r="O41" s="82">
        <f>O42+O43</f>
        <v>885400</v>
      </c>
      <c r="P41" s="101">
        <f t="shared" si="0"/>
        <v>885400</v>
      </c>
      <c r="Q41" s="99"/>
      <c r="R41" s="99"/>
      <c r="S41" s="99"/>
    </row>
    <row r="42" spans="2:19" ht="48">
      <c r="B42" s="92" t="s">
        <v>767</v>
      </c>
      <c r="C42" s="80" t="s">
        <v>407</v>
      </c>
      <c r="D42" s="80" t="s">
        <v>638</v>
      </c>
      <c r="E42" s="81" t="s">
        <v>641</v>
      </c>
      <c r="F42" s="81" t="s">
        <v>656</v>
      </c>
      <c r="G42" s="80">
        <v>100</v>
      </c>
      <c r="H42" s="108">
        <v>741900</v>
      </c>
      <c r="I42" s="109">
        <v>107272</v>
      </c>
      <c r="J42" s="109">
        <f t="shared" si="2"/>
        <v>849172</v>
      </c>
      <c r="K42" s="82">
        <v>741900</v>
      </c>
      <c r="L42" s="71">
        <v>104572</v>
      </c>
      <c r="M42" s="101">
        <f t="shared" si="4"/>
        <v>846472</v>
      </c>
      <c r="N42" s="82">
        <v>0</v>
      </c>
      <c r="O42" s="71">
        <v>846472</v>
      </c>
      <c r="P42" s="101">
        <f t="shared" si="0"/>
        <v>846472</v>
      </c>
      <c r="Q42" s="99"/>
      <c r="R42" s="99"/>
      <c r="S42" s="99"/>
    </row>
    <row r="43" spans="2:19" ht="24">
      <c r="B43" s="92" t="s">
        <v>768</v>
      </c>
      <c r="C43" s="80" t="s">
        <v>407</v>
      </c>
      <c r="D43" s="80" t="s">
        <v>638</v>
      </c>
      <c r="E43" s="81" t="s">
        <v>641</v>
      </c>
      <c r="F43" s="81" t="s">
        <v>656</v>
      </c>
      <c r="G43" s="80">
        <v>200</v>
      </c>
      <c r="H43" s="108">
        <v>148100</v>
      </c>
      <c r="I43" s="109">
        <v>-111872</v>
      </c>
      <c r="J43" s="109">
        <f t="shared" si="2"/>
        <v>36228</v>
      </c>
      <c r="K43" s="82">
        <v>148100</v>
      </c>
      <c r="L43" s="71">
        <v>-109172</v>
      </c>
      <c r="M43" s="101">
        <f t="shared" si="4"/>
        <v>38928</v>
      </c>
      <c r="N43" s="82">
        <v>0</v>
      </c>
      <c r="O43" s="71">
        <v>38928</v>
      </c>
      <c r="P43" s="101">
        <f t="shared" si="0"/>
        <v>38928</v>
      </c>
      <c r="Q43" s="99"/>
      <c r="R43" s="99"/>
      <c r="S43" s="99"/>
    </row>
    <row r="44" spans="2:19" ht="24">
      <c r="B44" s="92" t="s">
        <v>810</v>
      </c>
      <c r="C44" s="80" t="s">
        <v>407</v>
      </c>
      <c r="D44" s="80" t="s">
        <v>638</v>
      </c>
      <c r="E44" s="81" t="s">
        <v>641</v>
      </c>
      <c r="F44" s="81" t="s">
        <v>784</v>
      </c>
      <c r="G44" s="80"/>
      <c r="H44" s="108">
        <f>H45+H52</f>
        <v>15003200</v>
      </c>
      <c r="I44" s="108">
        <f>I45+I52</f>
        <v>-854375</v>
      </c>
      <c r="J44" s="109">
        <f t="shared" si="2"/>
        <v>14148825</v>
      </c>
      <c r="K44" s="82">
        <f>K45+K52</f>
        <v>15003200</v>
      </c>
      <c r="L44" s="82">
        <f>L45+L52</f>
        <v>-1347375</v>
      </c>
      <c r="M44" s="101">
        <f t="shared" si="4"/>
        <v>13655825</v>
      </c>
      <c r="N44" s="82">
        <f>N45+N52</f>
        <v>0</v>
      </c>
      <c r="O44" s="82">
        <f>O45+O52</f>
        <v>13655825</v>
      </c>
      <c r="P44" s="101">
        <f t="shared" si="0"/>
        <v>13655825</v>
      </c>
      <c r="Q44" s="99"/>
      <c r="R44" s="99"/>
      <c r="S44" s="99"/>
    </row>
    <row r="45" spans="2:19" ht="24">
      <c r="B45" s="92" t="s">
        <v>811</v>
      </c>
      <c r="C45" s="80" t="s">
        <v>407</v>
      </c>
      <c r="D45" s="80" t="s">
        <v>638</v>
      </c>
      <c r="E45" s="81" t="s">
        <v>641</v>
      </c>
      <c r="F45" s="81" t="s">
        <v>734</v>
      </c>
      <c r="G45" s="80"/>
      <c r="H45" s="108">
        <f>H46+H48</f>
        <v>14968700</v>
      </c>
      <c r="I45" s="108">
        <f>I46+I48</f>
        <v>-819875</v>
      </c>
      <c r="J45" s="109">
        <f t="shared" si="2"/>
        <v>14148825</v>
      </c>
      <c r="K45" s="82">
        <f>K46+K48</f>
        <v>14968700</v>
      </c>
      <c r="L45" s="82">
        <f>L46+L48</f>
        <v>-1312875</v>
      </c>
      <c r="M45" s="101">
        <f t="shared" si="4"/>
        <v>13655825</v>
      </c>
      <c r="N45" s="82">
        <f>N46+N48</f>
        <v>0</v>
      </c>
      <c r="O45" s="82">
        <f>O46+O48</f>
        <v>13655825</v>
      </c>
      <c r="P45" s="101">
        <f t="shared" si="0"/>
        <v>13655825</v>
      </c>
      <c r="Q45" s="99"/>
      <c r="R45" s="99"/>
      <c r="S45" s="99"/>
    </row>
    <row r="46" spans="2:19" ht="24">
      <c r="B46" s="92" t="s">
        <v>813</v>
      </c>
      <c r="C46" s="80" t="s">
        <v>407</v>
      </c>
      <c r="D46" s="80" t="s">
        <v>638</v>
      </c>
      <c r="E46" s="81" t="s">
        <v>641</v>
      </c>
      <c r="F46" s="81" t="s">
        <v>658</v>
      </c>
      <c r="G46" s="80"/>
      <c r="H46" s="108">
        <f>H47</f>
        <v>9523400</v>
      </c>
      <c r="I46" s="108">
        <f>I47</f>
        <v>941300</v>
      </c>
      <c r="J46" s="109">
        <f t="shared" si="2"/>
        <v>10464700</v>
      </c>
      <c r="K46" s="82">
        <f>K47</f>
        <v>9523400</v>
      </c>
      <c r="L46" s="82">
        <f>L47</f>
        <v>941300</v>
      </c>
      <c r="M46" s="101">
        <f t="shared" si="4"/>
        <v>10464700</v>
      </c>
      <c r="N46" s="82">
        <f>N47</f>
        <v>0</v>
      </c>
      <c r="O46" s="82">
        <f>O47</f>
        <v>10464700</v>
      </c>
      <c r="P46" s="101">
        <f t="shared" si="0"/>
        <v>10464700</v>
      </c>
      <c r="Q46" s="99"/>
      <c r="R46" s="99"/>
      <c r="S46" s="99"/>
    </row>
    <row r="47" spans="2:19" ht="48">
      <c r="B47" s="92" t="s">
        <v>767</v>
      </c>
      <c r="C47" s="80" t="s">
        <v>407</v>
      </c>
      <c r="D47" s="80" t="s">
        <v>638</v>
      </c>
      <c r="E47" s="81" t="s">
        <v>641</v>
      </c>
      <c r="F47" s="81" t="s">
        <v>658</v>
      </c>
      <c r="G47" s="80">
        <v>100</v>
      </c>
      <c r="H47" s="108">
        <v>9523400</v>
      </c>
      <c r="I47" s="109">
        <v>941300</v>
      </c>
      <c r="J47" s="109">
        <f t="shared" si="2"/>
        <v>10464700</v>
      </c>
      <c r="K47" s="82">
        <v>9523400</v>
      </c>
      <c r="L47" s="71">
        <v>941300</v>
      </c>
      <c r="M47" s="101">
        <f t="shared" si="4"/>
        <v>10464700</v>
      </c>
      <c r="N47" s="82">
        <v>0</v>
      </c>
      <c r="O47" s="71">
        <v>10464700</v>
      </c>
      <c r="P47" s="101">
        <f t="shared" si="0"/>
        <v>10464700</v>
      </c>
      <c r="Q47" s="99"/>
      <c r="R47" s="99"/>
      <c r="S47" s="99"/>
    </row>
    <row r="48" spans="2:19" ht="24">
      <c r="B48" s="92" t="s">
        <v>815</v>
      </c>
      <c r="C48" s="80" t="s">
        <v>407</v>
      </c>
      <c r="D48" s="80" t="s">
        <v>638</v>
      </c>
      <c r="E48" s="81" t="s">
        <v>641</v>
      </c>
      <c r="F48" s="81" t="s">
        <v>657</v>
      </c>
      <c r="G48" s="80"/>
      <c r="H48" s="108">
        <f>H49+H50+H51</f>
        <v>5445300</v>
      </c>
      <c r="I48" s="108">
        <f>I49+I50+I51</f>
        <v>-1761175</v>
      </c>
      <c r="J48" s="109">
        <f t="shared" si="2"/>
        <v>3684125</v>
      </c>
      <c r="K48" s="82">
        <f>K49+K50+K51</f>
        <v>5445300</v>
      </c>
      <c r="L48" s="82">
        <f>L49+L50+L51</f>
        <v>-2254175</v>
      </c>
      <c r="M48" s="101">
        <f t="shared" si="4"/>
        <v>3191125</v>
      </c>
      <c r="N48" s="82">
        <f>N49+N50+N51</f>
        <v>0</v>
      </c>
      <c r="O48" s="82">
        <f>O49+O50+O51</f>
        <v>3191125</v>
      </c>
      <c r="P48" s="101">
        <f t="shared" si="0"/>
        <v>3191125</v>
      </c>
      <c r="Q48" s="99"/>
      <c r="R48" s="99"/>
      <c r="S48" s="99"/>
    </row>
    <row r="49" spans="2:19" ht="48">
      <c r="B49" s="92" t="s">
        <v>767</v>
      </c>
      <c r="C49" s="80" t="s">
        <v>407</v>
      </c>
      <c r="D49" s="80" t="s">
        <v>638</v>
      </c>
      <c r="E49" s="81" t="s">
        <v>641</v>
      </c>
      <c r="F49" s="81" t="s">
        <v>657</v>
      </c>
      <c r="G49" s="80">
        <v>100</v>
      </c>
      <c r="H49" s="108">
        <v>4923300</v>
      </c>
      <c r="I49" s="109">
        <v>-1762175</v>
      </c>
      <c r="J49" s="109">
        <f t="shared" si="2"/>
        <v>3161125</v>
      </c>
      <c r="K49" s="82">
        <v>4923300</v>
      </c>
      <c r="L49" s="71">
        <v>-1762175</v>
      </c>
      <c r="M49" s="101">
        <f t="shared" si="4"/>
        <v>3161125</v>
      </c>
      <c r="N49" s="82">
        <v>0</v>
      </c>
      <c r="O49" s="71">
        <v>3161125</v>
      </c>
      <c r="P49" s="101">
        <f t="shared" si="0"/>
        <v>3161125</v>
      </c>
      <c r="Q49" s="99"/>
      <c r="R49" s="99"/>
      <c r="S49" s="99"/>
    </row>
    <row r="50" spans="2:19" ht="24">
      <c r="B50" s="92" t="s">
        <v>768</v>
      </c>
      <c r="C50" s="80" t="s">
        <v>407</v>
      </c>
      <c r="D50" s="80" t="s">
        <v>638</v>
      </c>
      <c r="E50" s="81" t="s">
        <v>641</v>
      </c>
      <c r="F50" s="81" t="s">
        <v>657</v>
      </c>
      <c r="G50" s="80">
        <v>200</v>
      </c>
      <c r="H50" s="108">
        <v>342000</v>
      </c>
      <c r="I50" s="109">
        <v>151000</v>
      </c>
      <c r="J50" s="109">
        <f t="shared" si="2"/>
        <v>493000</v>
      </c>
      <c r="K50" s="82">
        <v>342000</v>
      </c>
      <c r="L50" s="71">
        <v>-342000</v>
      </c>
      <c r="M50" s="101">
        <f t="shared" si="4"/>
        <v>0</v>
      </c>
      <c r="N50" s="82">
        <v>0</v>
      </c>
      <c r="O50" s="71"/>
      <c r="P50" s="101">
        <f t="shared" si="0"/>
        <v>0</v>
      </c>
      <c r="Q50" s="99"/>
      <c r="R50" s="99"/>
      <c r="S50" s="99"/>
    </row>
    <row r="51" spans="2:19" ht="12.75">
      <c r="B51" s="92" t="s">
        <v>771</v>
      </c>
      <c r="C51" s="80" t="s">
        <v>407</v>
      </c>
      <c r="D51" s="80" t="s">
        <v>638</v>
      </c>
      <c r="E51" s="81" t="s">
        <v>641</v>
      </c>
      <c r="F51" s="81" t="s">
        <v>657</v>
      </c>
      <c r="G51" s="80">
        <v>800</v>
      </c>
      <c r="H51" s="108">
        <v>180000</v>
      </c>
      <c r="I51" s="109">
        <v>-150000</v>
      </c>
      <c r="J51" s="109">
        <f t="shared" si="2"/>
        <v>30000</v>
      </c>
      <c r="K51" s="82">
        <v>180000</v>
      </c>
      <c r="L51" s="71">
        <v>-150000</v>
      </c>
      <c r="M51" s="101">
        <f t="shared" si="4"/>
        <v>30000</v>
      </c>
      <c r="N51" s="82">
        <v>0</v>
      </c>
      <c r="O51" s="71">
        <v>30000</v>
      </c>
      <c r="P51" s="101">
        <f t="shared" si="0"/>
        <v>30000</v>
      </c>
      <c r="Q51" s="99"/>
      <c r="R51" s="99"/>
      <c r="S51" s="99"/>
    </row>
    <row r="52" spans="2:19" ht="24">
      <c r="B52" s="92" t="s">
        <v>624</v>
      </c>
      <c r="C52" s="80" t="s">
        <v>407</v>
      </c>
      <c r="D52" s="80" t="s">
        <v>638</v>
      </c>
      <c r="E52" s="81" t="s">
        <v>641</v>
      </c>
      <c r="F52" s="81" t="s">
        <v>696</v>
      </c>
      <c r="G52" s="80"/>
      <c r="H52" s="108">
        <f>H53+H54</f>
        <v>34500</v>
      </c>
      <c r="I52" s="108">
        <f>I53+I54</f>
        <v>-34500</v>
      </c>
      <c r="J52" s="109">
        <f t="shared" si="2"/>
        <v>0</v>
      </c>
      <c r="K52" s="82">
        <f>K53+K54</f>
        <v>34500</v>
      </c>
      <c r="L52" s="82">
        <f>L53+L54</f>
        <v>-34500</v>
      </c>
      <c r="M52" s="101">
        <f t="shared" si="4"/>
        <v>0</v>
      </c>
      <c r="N52" s="82">
        <f>N53+N54</f>
        <v>0</v>
      </c>
      <c r="O52" s="82">
        <f>O53+O54</f>
        <v>0</v>
      </c>
      <c r="P52" s="101">
        <f t="shared" si="0"/>
        <v>0</v>
      </c>
      <c r="Q52" s="99"/>
      <c r="R52" s="99"/>
      <c r="S52" s="99"/>
    </row>
    <row r="53" spans="2:19" ht="48">
      <c r="B53" s="92" t="s">
        <v>767</v>
      </c>
      <c r="C53" s="80" t="s">
        <v>407</v>
      </c>
      <c r="D53" s="80" t="s">
        <v>638</v>
      </c>
      <c r="E53" s="81" t="s">
        <v>641</v>
      </c>
      <c r="F53" s="81" t="s">
        <v>696</v>
      </c>
      <c r="G53" s="80" t="s">
        <v>735</v>
      </c>
      <c r="H53" s="108">
        <v>10500</v>
      </c>
      <c r="I53" s="109">
        <v>-10500</v>
      </c>
      <c r="J53" s="109">
        <f t="shared" si="2"/>
        <v>0</v>
      </c>
      <c r="K53" s="82">
        <v>10500</v>
      </c>
      <c r="L53" s="71">
        <v>-10500</v>
      </c>
      <c r="M53" s="101">
        <f t="shared" si="4"/>
        <v>0</v>
      </c>
      <c r="N53" s="82">
        <v>0</v>
      </c>
      <c r="O53" s="71"/>
      <c r="P53" s="101">
        <f t="shared" si="0"/>
        <v>0</v>
      </c>
      <c r="Q53" s="99"/>
      <c r="R53" s="99"/>
      <c r="S53" s="99"/>
    </row>
    <row r="54" spans="2:19" ht="24">
      <c r="B54" s="92" t="s">
        <v>768</v>
      </c>
      <c r="C54" s="80" t="s">
        <v>407</v>
      </c>
      <c r="D54" s="80" t="s">
        <v>638</v>
      </c>
      <c r="E54" s="81" t="s">
        <v>641</v>
      </c>
      <c r="F54" s="81" t="s">
        <v>696</v>
      </c>
      <c r="G54" s="80" t="s">
        <v>974</v>
      </c>
      <c r="H54" s="108">
        <v>24000</v>
      </c>
      <c r="I54" s="109">
        <v>-24000</v>
      </c>
      <c r="J54" s="109">
        <f t="shared" si="2"/>
        <v>0</v>
      </c>
      <c r="K54" s="82">
        <v>24000</v>
      </c>
      <c r="L54" s="71">
        <v>-24000</v>
      </c>
      <c r="M54" s="101">
        <f t="shared" si="4"/>
        <v>0</v>
      </c>
      <c r="N54" s="82">
        <v>0</v>
      </c>
      <c r="O54" s="71"/>
      <c r="P54" s="101">
        <f t="shared" si="0"/>
        <v>0</v>
      </c>
      <c r="Q54" s="99"/>
      <c r="R54" s="99"/>
      <c r="S54" s="99"/>
    </row>
    <row r="55" spans="2:19" s="64" customFormat="1" ht="12.75">
      <c r="B55" s="92" t="s">
        <v>284</v>
      </c>
      <c r="C55" s="69" t="s">
        <v>407</v>
      </c>
      <c r="D55" s="69" t="s">
        <v>638</v>
      </c>
      <c r="E55" s="70" t="s">
        <v>647</v>
      </c>
      <c r="F55" s="70"/>
      <c r="G55" s="69"/>
      <c r="H55" s="109">
        <f>H57</f>
        <v>0</v>
      </c>
      <c r="I55" s="109">
        <f>I57</f>
        <v>124000</v>
      </c>
      <c r="J55" s="109">
        <f t="shared" si="2"/>
        <v>124000</v>
      </c>
      <c r="K55" s="71">
        <f>K57</f>
        <v>0</v>
      </c>
      <c r="L55" s="71">
        <f>L57</f>
        <v>8400</v>
      </c>
      <c r="M55" s="101">
        <f t="shared" si="4"/>
        <v>8400</v>
      </c>
      <c r="N55" s="71">
        <f>N57</f>
        <v>0</v>
      </c>
      <c r="O55" s="71">
        <f>O57</f>
        <v>13600</v>
      </c>
      <c r="P55" s="101">
        <f t="shared" si="0"/>
        <v>13600</v>
      </c>
      <c r="Q55" s="99"/>
      <c r="R55" s="99"/>
      <c r="S55" s="99"/>
    </row>
    <row r="56" spans="2:19" s="64" customFormat="1" ht="12.75">
      <c r="B56" s="92" t="s">
        <v>809</v>
      </c>
      <c r="C56" s="69" t="s">
        <v>407</v>
      </c>
      <c r="D56" s="69" t="s">
        <v>638</v>
      </c>
      <c r="E56" s="70" t="s">
        <v>647</v>
      </c>
      <c r="F56" s="70" t="s">
        <v>785</v>
      </c>
      <c r="G56" s="69"/>
      <c r="H56" s="109">
        <f>H57</f>
        <v>0</v>
      </c>
      <c r="I56" s="109">
        <f>I57</f>
        <v>124000</v>
      </c>
      <c r="J56" s="109">
        <f t="shared" si="2"/>
        <v>124000</v>
      </c>
      <c r="K56" s="71">
        <f>K57</f>
        <v>0</v>
      </c>
      <c r="L56" s="71">
        <f>L57</f>
        <v>8400</v>
      </c>
      <c r="M56" s="101">
        <f t="shared" si="4"/>
        <v>8400</v>
      </c>
      <c r="N56" s="71">
        <f>N57</f>
        <v>0</v>
      </c>
      <c r="O56" s="71">
        <f>O57</f>
        <v>13600</v>
      </c>
      <c r="P56" s="101">
        <f t="shared" si="0"/>
        <v>13600</v>
      </c>
      <c r="Q56" s="99"/>
      <c r="R56" s="99"/>
      <c r="S56" s="99"/>
    </row>
    <row r="57" spans="2:19" s="64" customFormat="1" ht="36">
      <c r="B57" s="92" t="s">
        <v>818</v>
      </c>
      <c r="C57" s="69" t="s">
        <v>407</v>
      </c>
      <c r="D57" s="69" t="s">
        <v>638</v>
      </c>
      <c r="E57" s="70" t="s">
        <v>647</v>
      </c>
      <c r="F57" s="70" t="s">
        <v>660</v>
      </c>
      <c r="G57" s="69"/>
      <c r="H57" s="109">
        <f>H58</f>
        <v>0</v>
      </c>
      <c r="I57" s="109">
        <f>I58</f>
        <v>124000</v>
      </c>
      <c r="J57" s="109">
        <f t="shared" si="2"/>
        <v>124000</v>
      </c>
      <c r="K57" s="71">
        <f>K58</f>
        <v>0</v>
      </c>
      <c r="L57" s="71">
        <f>L58</f>
        <v>8400</v>
      </c>
      <c r="M57" s="101">
        <f t="shared" si="4"/>
        <v>8400</v>
      </c>
      <c r="N57" s="71">
        <f>N58</f>
        <v>0</v>
      </c>
      <c r="O57" s="71">
        <f>O58</f>
        <v>13600</v>
      </c>
      <c r="P57" s="101">
        <f t="shared" si="0"/>
        <v>13600</v>
      </c>
      <c r="Q57" s="99"/>
      <c r="R57" s="99"/>
      <c r="S57" s="99"/>
    </row>
    <row r="58" spans="2:19" s="64" customFormat="1" ht="24">
      <c r="B58" s="92" t="s">
        <v>768</v>
      </c>
      <c r="C58" s="69" t="s">
        <v>407</v>
      </c>
      <c r="D58" s="69" t="s">
        <v>638</v>
      </c>
      <c r="E58" s="70" t="s">
        <v>647</v>
      </c>
      <c r="F58" s="70" t="s">
        <v>660</v>
      </c>
      <c r="G58" s="69">
        <v>200</v>
      </c>
      <c r="H58" s="109">
        <v>0</v>
      </c>
      <c r="I58" s="109">
        <v>124000</v>
      </c>
      <c r="J58" s="109">
        <f t="shared" si="2"/>
        <v>124000</v>
      </c>
      <c r="K58" s="71">
        <v>0</v>
      </c>
      <c r="L58" s="71">
        <v>8400</v>
      </c>
      <c r="M58" s="101">
        <f t="shared" si="4"/>
        <v>8400</v>
      </c>
      <c r="N58" s="71">
        <v>0</v>
      </c>
      <c r="O58" s="71">
        <v>13600</v>
      </c>
      <c r="P58" s="101">
        <f t="shared" si="0"/>
        <v>13600</v>
      </c>
      <c r="Q58" s="99"/>
      <c r="R58" s="99"/>
      <c r="S58" s="99"/>
    </row>
    <row r="59" spans="2:19" ht="32.25" customHeight="1">
      <c r="B59" s="92" t="s">
        <v>570</v>
      </c>
      <c r="C59" s="80" t="s">
        <v>407</v>
      </c>
      <c r="D59" s="80" t="s">
        <v>638</v>
      </c>
      <c r="E59" s="81" t="s">
        <v>642</v>
      </c>
      <c r="F59" s="81"/>
      <c r="G59" s="80"/>
      <c r="H59" s="108">
        <f>H60</f>
        <v>688100</v>
      </c>
      <c r="I59" s="108">
        <f aca="true" t="shared" si="5" ref="H59:I61">I60</f>
        <v>490581</v>
      </c>
      <c r="J59" s="109">
        <f t="shared" si="2"/>
        <v>1178681</v>
      </c>
      <c r="K59" s="82">
        <f>K60</f>
        <v>688100</v>
      </c>
      <c r="L59" s="82">
        <f aca="true" t="shared" si="6" ref="K59:L61">L60</f>
        <v>437681</v>
      </c>
      <c r="M59" s="101">
        <f t="shared" si="4"/>
        <v>1125781</v>
      </c>
      <c r="N59" s="82">
        <f>N60</f>
        <v>0</v>
      </c>
      <c r="O59" s="82">
        <f aca="true" t="shared" si="7" ref="N59:O61">O60</f>
        <v>1125781</v>
      </c>
      <c r="P59" s="101">
        <f t="shared" si="0"/>
        <v>1125781</v>
      </c>
      <c r="Q59" s="99"/>
      <c r="R59" s="99"/>
      <c r="S59" s="99"/>
    </row>
    <row r="60" spans="2:19" ht="22.5" customHeight="1">
      <c r="B60" s="92" t="s">
        <v>809</v>
      </c>
      <c r="C60" s="80" t="s">
        <v>407</v>
      </c>
      <c r="D60" s="80" t="s">
        <v>638</v>
      </c>
      <c r="E60" s="81" t="s">
        <v>642</v>
      </c>
      <c r="F60" s="81" t="s">
        <v>785</v>
      </c>
      <c r="G60" s="80"/>
      <c r="H60" s="108">
        <f t="shared" si="5"/>
        <v>688100</v>
      </c>
      <c r="I60" s="108">
        <f t="shared" si="5"/>
        <v>490581</v>
      </c>
      <c r="J60" s="109">
        <f t="shared" si="2"/>
        <v>1178681</v>
      </c>
      <c r="K60" s="82">
        <f t="shared" si="6"/>
        <v>688100</v>
      </c>
      <c r="L60" s="82">
        <f t="shared" si="6"/>
        <v>437681</v>
      </c>
      <c r="M60" s="101">
        <f t="shared" si="4"/>
        <v>1125781</v>
      </c>
      <c r="N60" s="82">
        <f t="shared" si="7"/>
        <v>0</v>
      </c>
      <c r="O60" s="82">
        <f t="shared" si="7"/>
        <v>1125781</v>
      </c>
      <c r="P60" s="101">
        <f t="shared" si="0"/>
        <v>1125781</v>
      </c>
      <c r="Q60" s="99"/>
      <c r="R60" s="99"/>
      <c r="S60" s="99"/>
    </row>
    <row r="61" spans="2:19" ht="30" customHeight="1">
      <c r="B61" s="92" t="s">
        <v>819</v>
      </c>
      <c r="C61" s="80" t="s">
        <v>407</v>
      </c>
      <c r="D61" s="80" t="s">
        <v>638</v>
      </c>
      <c r="E61" s="81" t="s">
        <v>642</v>
      </c>
      <c r="F61" s="81" t="s">
        <v>788</v>
      </c>
      <c r="G61" s="80"/>
      <c r="H61" s="108">
        <f>H62</f>
        <v>688100</v>
      </c>
      <c r="I61" s="108">
        <f t="shared" si="5"/>
        <v>490581</v>
      </c>
      <c r="J61" s="109">
        <f t="shared" si="2"/>
        <v>1178681</v>
      </c>
      <c r="K61" s="82">
        <f>K62</f>
        <v>688100</v>
      </c>
      <c r="L61" s="82">
        <f t="shared" si="6"/>
        <v>437681</v>
      </c>
      <c r="M61" s="101">
        <f t="shared" si="4"/>
        <v>1125781</v>
      </c>
      <c r="N61" s="82">
        <f>N62</f>
        <v>0</v>
      </c>
      <c r="O61" s="82">
        <f t="shared" si="7"/>
        <v>1125781</v>
      </c>
      <c r="P61" s="101">
        <f t="shared" si="0"/>
        <v>1125781</v>
      </c>
      <c r="Q61" s="99"/>
      <c r="R61" s="99"/>
      <c r="S61" s="99"/>
    </row>
    <row r="62" spans="2:19" ht="34.5" customHeight="1">
      <c r="B62" s="92" t="s">
        <v>816</v>
      </c>
      <c r="C62" s="80" t="s">
        <v>407</v>
      </c>
      <c r="D62" s="80" t="s">
        <v>638</v>
      </c>
      <c r="E62" s="81" t="s">
        <v>642</v>
      </c>
      <c r="F62" s="81" t="s">
        <v>736</v>
      </c>
      <c r="G62" s="80"/>
      <c r="H62" s="108">
        <f>H66+H63</f>
        <v>688100</v>
      </c>
      <c r="I62" s="108">
        <f>I66+I63</f>
        <v>490581</v>
      </c>
      <c r="J62" s="109">
        <f t="shared" si="2"/>
        <v>1178681</v>
      </c>
      <c r="K62" s="82">
        <f>K66+K63</f>
        <v>688100</v>
      </c>
      <c r="L62" s="82">
        <f>L66+L63</f>
        <v>437681</v>
      </c>
      <c r="M62" s="101">
        <f t="shared" si="4"/>
        <v>1125781</v>
      </c>
      <c r="N62" s="82">
        <f>N66+N63</f>
        <v>0</v>
      </c>
      <c r="O62" s="82">
        <f>O66+O63</f>
        <v>1125781</v>
      </c>
      <c r="P62" s="101">
        <f t="shared" si="0"/>
        <v>1125781</v>
      </c>
      <c r="Q62" s="99"/>
      <c r="R62" s="99"/>
      <c r="S62" s="99"/>
    </row>
    <row r="63" spans="2:19" ht="32.25" customHeight="1">
      <c r="B63" s="100" t="s">
        <v>1120</v>
      </c>
      <c r="C63" s="80" t="s">
        <v>407</v>
      </c>
      <c r="D63" s="80" t="s">
        <v>638</v>
      </c>
      <c r="E63" s="81" t="s">
        <v>642</v>
      </c>
      <c r="F63" s="81" t="s">
        <v>1106</v>
      </c>
      <c r="G63" s="80"/>
      <c r="H63" s="108">
        <f>H64+H65</f>
        <v>0</v>
      </c>
      <c r="I63" s="108">
        <f>I64+I65</f>
        <v>1178681</v>
      </c>
      <c r="J63" s="109">
        <f t="shared" si="2"/>
        <v>1178681</v>
      </c>
      <c r="K63" s="82">
        <f>K64+K65</f>
        <v>0</v>
      </c>
      <c r="L63" s="82">
        <f>L64+L65</f>
        <v>1125781</v>
      </c>
      <c r="M63" s="101">
        <f t="shared" si="4"/>
        <v>1125781</v>
      </c>
      <c r="N63" s="82">
        <f>N64+N65</f>
        <v>0</v>
      </c>
      <c r="O63" s="82">
        <f>O64+O65</f>
        <v>1125781</v>
      </c>
      <c r="P63" s="101">
        <f t="shared" si="0"/>
        <v>1125781</v>
      </c>
      <c r="Q63" s="99"/>
      <c r="R63" s="99"/>
      <c r="S63" s="99"/>
    </row>
    <row r="64" spans="2:19" ht="50.25" customHeight="1">
      <c r="B64" s="92" t="s">
        <v>767</v>
      </c>
      <c r="C64" s="80" t="s">
        <v>407</v>
      </c>
      <c r="D64" s="80" t="s">
        <v>638</v>
      </c>
      <c r="E64" s="81" t="s">
        <v>642</v>
      </c>
      <c r="F64" s="81" t="s">
        <v>1106</v>
      </c>
      <c r="G64" s="80" t="s">
        <v>735</v>
      </c>
      <c r="H64" s="108">
        <v>0</v>
      </c>
      <c r="I64" s="109">
        <v>1148681</v>
      </c>
      <c r="J64" s="109">
        <f t="shared" si="2"/>
        <v>1148681</v>
      </c>
      <c r="K64" s="82">
        <v>0</v>
      </c>
      <c r="L64" s="71">
        <v>1125781</v>
      </c>
      <c r="M64" s="101">
        <f t="shared" si="4"/>
        <v>1125781</v>
      </c>
      <c r="N64" s="82">
        <v>0</v>
      </c>
      <c r="O64" s="71">
        <v>1125781</v>
      </c>
      <c r="P64" s="101">
        <f t="shared" si="0"/>
        <v>1125781</v>
      </c>
      <c r="Q64" s="99"/>
      <c r="R64" s="99"/>
      <c r="S64" s="99"/>
    </row>
    <row r="65" spans="2:19" ht="34.5" customHeight="1">
      <c r="B65" s="92" t="s">
        <v>768</v>
      </c>
      <c r="C65" s="80" t="s">
        <v>407</v>
      </c>
      <c r="D65" s="80" t="s">
        <v>638</v>
      </c>
      <c r="E65" s="81" t="s">
        <v>642</v>
      </c>
      <c r="F65" s="81" t="s">
        <v>1106</v>
      </c>
      <c r="G65" s="80" t="s">
        <v>974</v>
      </c>
      <c r="H65" s="108">
        <v>0</v>
      </c>
      <c r="I65" s="109">
        <v>30000</v>
      </c>
      <c r="J65" s="109">
        <f t="shared" si="2"/>
        <v>30000</v>
      </c>
      <c r="K65" s="82">
        <v>0</v>
      </c>
      <c r="L65" s="71"/>
      <c r="M65" s="101">
        <f t="shared" si="4"/>
        <v>0</v>
      </c>
      <c r="N65" s="82">
        <v>0</v>
      </c>
      <c r="O65" s="71"/>
      <c r="P65" s="101">
        <f t="shared" si="0"/>
        <v>0</v>
      </c>
      <c r="Q65" s="99"/>
      <c r="R65" s="99"/>
      <c r="S65" s="99"/>
    </row>
    <row r="66" spans="2:19" ht="42.75" customHeight="1">
      <c r="B66" s="92" t="s">
        <v>817</v>
      </c>
      <c r="C66" s="80" t="s">
        <v>407</v>
      </c>
      <c r="D66" s="80" t="s">
        <v>638</v>
      </c>
      <c r="E66" s="81" t="s">
        <v>642</v>
      </c>
      <c r="F66" s="81" t="s">
        <v>661</v>
      </c>
      <c r="G66" s="80"/>
      <c r="H66" s="108">
        <f>H67+H68</f>
        <v>688100</v>
      </c>
      <c r="I66" s="108">
        <f>I67+I68</f>
        <v>-688100</v>
      </c>
      <c r="J66" s="109">
        <f t="shared" si="2"/>
        <v>0</v>
      </c>
      <c r="K66" s="82">
        <f>K67+K68</f>
        <v>688100</v>
      </c>
      <c r="L66" s="82">
        <f>L67+L68</f>
        <v>-688100</v>
      </c>
      <c r="M66" s="101">
        <f t="shared" si="4"/>
        <v>0</v>
      </c>
      <c r="N66" s="82">
        <f>N67+N68</f>
        <v>0</v>
      </c>
      <c r="O66" s="82">
        <f>O67+O68</f>
        <v>0</v>
      </c>
      <c r="P66" s="101">
        <f t="shared" si="0"/>
        <v>0</v>
      </c>
      <c r="Q66" s="99"/>
      <c r="R66" s="99"/>
      <c r="S66" s="99"/>
    </row>
    <row r="67" spans="2:19" ht="48">
      <c r="B67" s="92" t="s">
        <v>767</v>
      </c>
      <c r="C67" s="80" t="s">
        <v>407</v>
      </c>
      <c r="D67" s="80" t="s">
        <v>638</v>
      </c>
      <c r="E67" s="81" t="s">
        <v>642</v>
      </c>
      <c r="F67" s="81" t="s">
        <v>661</v>
      </c>
      <c r="G67" s="80">
        <v>100</v>
      </c>
      <c r="H67" s="108">
        <v>664900</v>
      </c>
      <c r="I67" s="109">
        <v>-664900</v>
      </c>
      <c r="J67" s="109">
        <f t="shared" si="2"/>
        <v>0</v>
      </c>
      <c r="K67" s="82">
        <v>664900</v>
      </c>
      <c r="L67" s="71">
        <v>-664900</v>
      </c>
      <c r="M67" s="101">
        <f t="shared" si="4"/>
        <v>0</v>
      </c>
      <c r="N67" s="82">
        <v>0</v>
      </c>
      <c r="O67" s="71"/>
      <c r="P67" s="101">
        <f t="shared" si="0"/>
        <v>0</v>
      </c>
      <c r="Q67" s="99"/>
      <c r="R67" s="99"/>
      <c r="S67" s="99"/>
    </row>
    <row r="68" spans="2:19" ht="24">
      <c r="B68" s="92" t="s">
        <v>768</v>
      </c>
      <c r="C68" s="80" t="s">
        <v>407</v>
      </c>
      <c r="D68" s="80" t="s">
        <v>638</v>
      </c>
      <c r="E68" s="81" t="s">
        <v>642</v>
      </c>
      <c r="F68" s="81" t="s">
        <v>661</v>
      </c>
      <c r="G68" s="80">
        <v>200</v>
      </c>
      <c r="H68" s="108">
        <v>23200</v>
      </c>
      <c r="I68" s="109">
        <v>-23200</v>
      </c>
      <c r="J68" s="109">
        <f t="shared" si="2"/>
        <v>0</v>
      </c>
      <c r="K68" s="82">
        <v>23200</v>
      </c>
      <c r="L68" s="71">
        <v>-23200</v>
      </c>
      <c r="M68" s="101">
        <f t="shared" si="4"/>
        <v>0</v>
      </c>
      <c r="N68" s="82">
        <v>0</v>
      </c>
      <c r="O68" s="71"/>
      <c r="P68" s="101">
        <f t="shared" si="0"/>
        <v>0</v>
      </c>
      <c r="Q68" s="99"/>
      <c r="R68" s="99"/>
      <c r="S68" s="99"/>
    </row>
    <row r="69" spans="2:19" s="64" customFormat="1" ht="12.75">
      <c r="B69" s="92" t="s">
        <v>381</v>
      </c>
      <c r="C69" s="69" t="s">
        <v>407</v>
      </c>
      <c r="D69" s="69" t="s">
        <v>638</v>
      </c>
      <c r="E69" s="70" t="s">
        <v>649</v>
      </c>
      <c r="F69" s="70"/>
      <c r="G69" s="69"/>
      <c r="H69" s="109">
        <f>H71</f>
        <v>0</v>
      </c>
      <c r="I69" s="109">
        <f>I71</f>
        <v>0</v>
      </c>
      <c r="J69" s="109">
        <f t="shared" si="2"/>
        <v>0</v>
      </c>
      <c r="K69" s="71">
        <f>K71</f>
        <v>0</v>
      </c>
      <c r="L69" s="71">
        <f>L71</f>
        <v>0</v>
      </c>
      <c r="M69" s="101">
        <f t="shared" si="4"/>
        <v>0</v>
      </c>
      <c r="N69" s="71">
        <f>N71</f>
        <v>0</v>
      </c>
      <c r="O69" s="71">
        <f>O71</f>
        <v>0</v>
      </c>
      <c r="P69" s="101">
        <f t="shared" si="0"/>
        <v>0</v>
      </c>
      <c r="Q69" s="99"/>
      <c r="R69" s="99"/>
      <c r="S69" s="99"/>
    </row>
    <row r="70" spans="2:19" s="64" customFormat="1" ht="12.75">
      <c r="B70" s="92" t="s">
        <v>809</v>
      </c>
      <c r="C70" s="69" t="s">
        <v>407</v>
      </c>
      <c r="D70" s="69" t="s">
        <v>638</v>
      </c>
      <c r="E70" s="70" t="s">
        <v>649</v>
      </c>
      <c r="F70" s="70" t="s">
        <v>785</v>
      </c>
      <c r="G70" s="69"/>
      <c r="H70" s="109">
        <f>H71</f>
        <v>0</v>
      </c>
      <c r="I70" s="109">
        <f>I71</f>
        <v>0</v>
      </c>
      <c r="J70" s="109">
        <f t="shared" si="2"/>
        <v>0</v>
      </c>
      <c r="K70" s="71">
        <f>K71</f>
        <v>0</v>
      </c>
      <c r="L70" s="71">
        <f>L71</f>
        <v>0</v>
      </c>
      <c r="M70" s="101">
        <f t="shared" si="4"/>
        <v>0</v>
      </c>
      <c r="N70" s="71">
        <f>N71</f>
        <v>0</v>
      </c>
      <c r="O70" s="71">
        <f>O71</f>
        <v>0</v>
      </c>
      <c r="P70" s="101">
        <f t="shared" si="0"/>
        <v>0</v>
      </c>
      <c r="Q70" s="99"/>
      <c r="R70" s="99"/>
      <c r="S70" s="99"/>
    </row>
    <row r="71" spans="2:19" s="64" customFormat="1" ht="24">
      <c r="B71" s="92" t="s">
        <v>820</v>
      </c>
      <c r="C71" s="69" t="s">
        <v>407</v>
      </c>
      <c r="D71" s="69" t="s">
        <v>638</v>
      </c>
      <c r="E71" s="70" t="s">
        <v>649</v>
      </c>
      <c r="F71" s="70" t="s">
        <v>662</v>
      </c>
      <c r="G71" s="69"/>
      <c r="H71" s="109">
        <f>H72</f>
        <v>0</v>
      </c>
      <c r="I71" s="109">
        <f>I72</f>
        <v>0</v>
      </c>
      <c r="J71" s="109">
        <f t="shared" si="2"/>
        <v>0</v>
      </c>
      <c r="K71" s="71">
        <f>K72</f>
        <v>0</v>
      </c>
      <c r="L71" s="71">
        <f>L72</f>
        <v>0</v>
      </c>
      <c r="M71" s="101">
        <f t="shared" si="4"/>
        <v>0</v>
      </c>
      <c r="N71" s="71">
        <f>N72</f>
        <v>0</v>
      </c>
      <c r="O71" s="71">
        <f>O72</f>
        <v>0</v>
      </c>
      <c r="P71" s="101">
        <f t="shared" si="0"/>
        <v>0</v>
      </c>
      <c r="Q71" s="99"/>
      <c r="R71" s="99"/>
      <c r="S71" s="99"/>
    </row>
    <row r="72" spans="2:19" s="64" customFormat="1" ht="12.75">
      <c r="B72" s="92" t="s">
        <v>771</v>
      </c>
      <c r="C72" s="69" t="s">
        <v>407</v>
      </c>
      <c r="D72" s="69" t="s">
        <v>638</v>
      </c>
      <c r="E72" s="70" t="s">
        <v>649</v>
      </c>
      <c r="F72" s="70" t="s">
        <v>662</v>
      </c>
      <c r="G72" s="69">
        <v>800</v>
      </c>
      <c r="H72" s="109"/>
      <c r="I72" s="109"/>
      <c r="J72" s="109">
        <f t="shared" si="2"/>
        <v>0</v>
      </c>
      <c r="K72" s="71"/>
      <c r="L72" s="71"/>
      <c r="M72" s="101">
        <f t="shared" si="4"/>
        <v>0</v>
      </c>
      <c r="N72" s="71">
        <v>0</v>
      </c>
      <c r="O72" s="71"/>
      <c r="P72" s="101">
        <f t="shared" si="0"/>
        <v>0</v>
      </c>
      <c r="Q72" s="99"/>
      <c r="R72" s="99"/>
      <c r="S72" s="99"/>
    </row>
    <row r="73" spans="2:19" s="64" customFormat="1" ht="12.75">
      <c r="B73" s="92" t="s">
        <v>438</v>
      </c>
      <c r="C73" s="69" t="s">
        <v>407</v>
      </c>
      <c r="D73" s="69" t="s">
        <v>638</v>
      </c>
      <c r="E73" s="70" t="s">
        <v>643</v>
      </c>
      <c r="F73" s="70"/>
      <c r="G73" s="69"/>
      <c r="H73" s="109">
        <f>H75</f>
        <v>0</v>
      </c>
      <c r="I73" s="109">
        <f>I75</f>
        <v>1000000</v>
      </c>
      <c r="J73" s="109">
        <f t="shared" si="2"/>
        <v>1000000</v>
      </c>
      <c r="K73" s="71">
        <f>K75</f>
        <v>0</v>
      </c>
      <c r="L73" s="71">
        <f>L75</f>
        <v>500000</v>
      </c>
      <c r="M73" s="101">
        <f t="shared" si="4"/>
        <v>500000</v>
      </c>
      <c r="N73" s="71">
        <f>N75</f>
        <v>0</v>
      </c>
      <c r="O73" s="71">
        <f>O75</f>
        <v>500000</v>
      </c>
      <c r="P73" s="101">
        <f t="shared" si="0"/>
        <v>500000</v>
      </c>
      <c r="Q73" s="99"/>
      <c r="R73" s="99"/>
      <c r="S73" s="99"/>
    </row>
    <row r="74" spans="2:19" s="64" customFormat="1" ht="12.75">
      <c r="B74" s="92" t="s">
        <v>809</v>
      </c>
      <c r="C74" s="69" t="s">
        <v>407</v>
      </c>
      <c r="D74" s="69" t="s">
        <v>638</v>
      </c>
      <c r="E74" s="70" t="s">
        <v>643</v>
      </c>
      <c r="F74" s="70" t="s">
        <v>785</v>
      </c>
      <c r="G74" s="69"/>
      <c r="H74" s="109">
        <f>H75</f>
        <v>0</v>
      </c>
      <c r="I74" s="109">
        <f>I75</f>
        <v>1000000</v>
      </c>
      <c r="J74" s="109">
        <f t="shared" si="2"/>
        <v>1000000</v>
      </c>
      <c r="K74" s="71">
        <f>K75</f>
        <v>0</v>
      </c>
      <c r="L74" s="71">
        <f>L75</f>
        <v>500000</v>
      </c>
      <c r="M74" s="101">
        <f t="shared" si="4"/>
        <v>500000</v>
      </c>
      <c r="N74" s="71">
        <f>N75</f>
        <v>0</v>
      </c>
      <c r="O74" s="71">
        <f>O75</f>
        <v>500000</v>
      </c>
      <c r="P74" s="101">
        <f t="shared" si="0"/>
        <v>500000</v>
      </c>
      <c r="Q74" s="99"/>
      <c r="R74" s="99"/>
      <c r="S74" s="99"/>
    </row>
    <row r="75" spans="2:19" s="64" customFormat="1" ht="12.75">
      <c r="B75" s="92" t="s">
        <v>623</v>
      </c>
      <c r="C75" s="69" t="s">
        <v>407</v>
      </c>
      <c r="D75" s="69" t="s">
        <v>638</v>
      </c>
      <c r="E75" s="70" t="s">
        <v>643</v>
      </c>
      <c r="F75" s="70" t="s">
        <v>787</v>
      </c>
      <c r="G75" s="69"/>
      <c r="H75" s="109">
        <f>H76</f>
        <v>0</v>
      </c>
      <c r="I75" s="109">
        <f>I76</f>
        <v>1000000</v>
      </c>
      <c r="J75" s="109">
        <f t="shared" si="2"/>
        <v>1000000</v>
      </c>
      <c r="K75" s="71">
        <f>K76</f>
        <v>0</v>
      </c>
      <c r="L75" s="71">
        <f>L76</f>
        <v>500000</v>
      </c>
      <c r="M75" s="101">
        <f t="shared" si="4"/>
        <v>500000</v>
      </c>
      <c r="N75" s="71">
        <f>N76</f>
        <v>0</v>
      </c>
      <c r="O75" s="71">
        <f>O76</f>
        <v>500000</v>
      </c>
      <c r="P75" s="101">
        <f t="shared" si="0"/>
        <v>500000</v>
      </c>
      <c r="Q75" s="99"/>
      <c r="R75" s="99"/>
      <c r="S75" s="99"/>
    </row>
    <row r="76" spans="2:19" s="64" customFormat="1" ht="12.75">
      <c r="B76" s="92" t="s">
        <v>771</v>
      </c>
      <c r="C76" s="69" t="s">
        <v>407</v>
      </c>
      <c r="D76" s="69" t="s">
        <v>638</v>
      </c>
      <c r="E76" s="70" t="s">
        <v>643</v>
      </c>
      <c r="F76" s="70" t="s">
        <v>787</v>
      </c>
      <c r="G76" s="69">
        <v>800</v>
      </c>
      <c r="H76" s="109">
        <v>0</v>
      </c>
      <c r="I76" s="109">
        <v>1000000</v>
      </c>
      <c r="J76" s="109">
        <f t="shared" si="2"/>
        <v>1000000</v>
      </c>
      <c r="K76" s="71">
        <v>0</v>
      </c>
      <c r="L76" s="71">
        <v>500000</v>
      </c>
      <c r="M76" s="101">
        <f t="shared" si="4"/>
        <v>500000</v>
      </c>
      <c r="N76" s="71">
        <v>0</v>
      </c>
      <c r="O76" s="71">
        <v>500000</v>
      </c>
      <c r="P76" s="101">
        <f t="shared" si="0"/>
        <v>500000</v>
      </c>
      <c r="Q76" s="99"/>
      <c r="R76" s="99"/>
      <c r="S76" s="99"/>
    </row>
    <row r="77" spans="2:19" ht="12.75">
      <c r="B77" s="92" t="s">
        <v>446</v>
      </c>
      <c r="C77" s="80" t="s">
        <v>407</v>
      </c>
      <c r="D77" s="80" t="s">
        <v>638</v>
      </c>
      <c r="E77" s="81" t="s">
        <v>644</v>
      </c>
      <c r="F77" s="81"/>
      <c r="G77" s="80"/>
      <c r="H77" s="108">
        <f>H78+H92+H101+H109+H122+H128+H87+H81+H115+H84</f>
        <v>3824282.77</v>
      </c>
      <c r="I77" s="108">
        <f>I78+I92+I101+I109+I122+I128+I87+I81+I115+I84</f>
        <v>13683411.23</v>
      </c>
      <c r="J77" s="109">
        <f t="shared" si="2"/>
        <v>17507694</v>
      </c>
      <c r="K77" s="82">
        <f>K78+K92+K101+K109+K122+K128+K87+K81+K115+K84</f>
        <v>4528915</v>
      </c>
      <c r="L77" s="82">
        <f>L78+L92+L101+L109+L122+L128+L87+L81+L115+L84</f>
        <v>7494014</v>
      </c>
      <c r="M77" s="101">
        <f t="shared" si="4"/>
        <v>12022929</v>
      </c>
      <c r="N77" s="82">
        <f>N78+N92+N101+N109+N122+N128+N87+N81+N115+N84</f>
        <v>0</v>
      </c>
      <c r="O77" s="82">
        <f>O78+O92+O101+O109+O122+O128+O87+O81+O115+O84</f>
        <v>12022929</v>
      </c>
      <c r="P77" s="101">
        <f t="shared" si="0"/>
        <v>12022929</v>
      </c>
      <c r="Q77" s="99"/>
      <c r="R77" s="99"/>
      <c r="S77" s="99"/>
    </row>
    <row r="78" spans="2:19" ht="24">
      <c r="B78" s="92" t="s">
        <v>1073</v>
      </c>
      <c r="C78" s="80" t="s">
        <v>407</v>
      </c>
      <c r="D78" s="80" t="s">
        <v>638</v>
      </c>
      <c r="E78" s="81" t="s">
        <v>644</v>
      </c>
      <c r="F78" s="81" t="s">
        <v>737</v>
      </c>
      <c r="G78" s="80"/>
      <c r="H78" s="108">
        <f>H79</f>
        <v>240000</v>
      </c>
      <c r="I78" s="108">
        <f>I79</f>
        <v>0</v>
      </c>
      <c r="J78" s="109">
        <f t="shared" si="2"/>
        <v>240000</v>
      </c>
      <c r="K78" s="82">
        <f>K79</f>
        <v>240000</v>
      </c>
      <c r="L78" s="82">
        <f>L79</f>
        <v>-240000</v>
      </c>
      <c r="M78" s="101">
        <f t="shared" si="4"/>
        <v>0</v>
      </c>
      <c r="N78" s="82">
        <f>N79</f>
        <v>0</v>
      </c>
      <c r="O78" s="82">
        <f>O79</f>
        <v>0</v>
      </c>
      <c r="P78" s="101">
        <f t="shared" si="0"/>
        <v>0</v>
      </c>
      <c r="Q78" s="99"/>
      <c r="R78" s="99"/>
      <c r="S78" s="99"/>
    </row>
    <row r="79" spans="2:19" ht="24">
      <c r="B79" s="92" t="s">
        <v>822</v>
      </c>
      <c r="C79" s="80" t="s">
        <v>407</v>
      </c>
      <c r="D79" s="80" t="s">
        <v>638</v>
      </c>
      <c r="E79" s="81" t="s">
        <v>644</v>
      </c>
      <c r="F79" s="81" t="s">
        <v>663</v>
      </c>
      <c r="G79" s="80"/>
      <c r="H79" s="108">
        <f>H80</f>
        <v>240000</v>
      </c>
      <c r="I79" s="108">
        <f>I80</f>
        <v>0</v>
      </c>
      <c r="J79" s="109">
        <f t="shared" si="2"/>
        <v>240000</v>
      </c>
      <c r="K79" s="82">
        <f>K80</f>
        <v>240000</v>
      </c>
      <c r="L79" s="82">
        <f>L80</f>
        <v>-240000</v>
      </c>
      <c r="M79" s="101">
        <f t="shared" si="4"/>
        <v>0</v>
      </c>
      <c r="N79" s="82">
        <f>N80</f>
        <v>0</v>
      </c>
      <c r="O79" s="82">
        <f>O80</f>
        <v>0</v>
      </c>
      <c r="P79" s="101">
        <f t="shared" si="0"/>
        <v>0</v>
      </c>
      <c r="Q79" s="99"/>
      <c r="R79" s="99"/>
      <c r="S79" s="99"/>
    </row>
    <row r="80" spans="2:19" ht="24">
      <c r="B80" s="92" t="s">
        <v>768</v>
      </c>
      <c r="C80" s="80" t="s">
        <v>407</v>
      </c>
      <c r="D80" s="80" t="s">
        <v>638</v>
      </c>
      <c r="E80" s="81" t="s">
        <v>644</v>
      </c>
      <c r="F80" s="81" t="s">
        <v>663</v>
      </c>
      <c r="G80" s="80">
        <v>200</v>
      </c>
      <c r="H80" s="108">
        <v>240000</v>
      </c>
      <c r="I80" s="109"/>
      <c r="J80" s="109">
        <f t="shared" si="2"/>
        <v>240000</v>
      </c>
      <c r="K80" s="82">
        <v>240000</v>
      </c>
      <c r="L80" s="71">
        <v>-240000</v>
      </c>
      <c r="M80" s="101">
        <f t="shared" si="4"/>
        <v>0</v>
      </c>
      <c r="N80" s="82">
        <v>0</v>
      </c>
      <c r="O80" s="71"/>
      <c r="P80" s="101">
        <f t="shared" si="0"/>
        <v>0</v>
      </c>
      <c r="Q80" s="99"/>
      <c r="R80" s="99"/>
      <c r="S80" s="99"/>
    </row>
    <row r="81" spans="2:19" s="64" customFormat="1" ht="24">
      <c r="B81" s="92" t="s">
        <v>1076</v>
      </c>
      <c r="C81" s="69" t="s">
        <v>407</v>
      </c>
      <c r="D81" s="69" t="s">
        <v>638</v>
      </c>
      <c r="E81" s="70" t="s">
        <v>644</v>
      </c>
      <c r="F81" s="70" t="s">
        <v>1036</v>
      </c>
      <c r="G81" s="69"/>
      <c r="H81" s="109">
        <f>H82</f>
        <v>0</v>
      </c>
      <c r="I81" s="109">
        <f>I82</f>
        <v>0</v>
      </c>
      <c r="J81" s="109">
        <f t="shared" si="2"/>
        <v>0</v>
      </c>
      <c r="K81" s="71">
        <f>K82</f>
        <v>0</v>
      </c>
      <c r="L81" s="71">
        <f>L82</f>
        <v>0</v>
      </c>
      <c r="M81" s="101">
        <f t="shared" si="4"/>
        <v>0</v>
      </c>
      <c r="N81" s="71">
        <f>N82</f>
        <v>0</v>
      </c>
      <c r="O81" s="71">
        <f>O82</f>
        <v>0</v>
      </c>
      <c r="P81" s="101">
        <f aca="true" t="shared" si="8" ref="P81:P144">N81+O81</f>
        <v>0</v>
      </c>
      <c r="Q81" s="99"/>
      <c r="R81" s="99"/>
      <c r="S81" s="99"/>
    </row>
    <row r="82" spans="2:19" s="64" customFormat="1" ht="12.75">
      <c r="B82" s="92" t="s">
        <v>829</v>
      </c>
      <c r="C82" s="69" t="s">
        <v>407</v>
      </c>
      <c r="D82" s="69" t="s">
        <v>638</v>
      </c>
      <c r="E82" s="70" t="s">
        <v>644</v>
      </c>
      <c r="F82" s="69" t="s">
        <v>683</v>
      </c>
      <c r="G82" s="69"/>
      <c r="H82" s="109">
        <f>H83</f>
        <v>0</v>
      </c>
      <c r="I82" s="109">
        <f>I83</f>
        <v>0</v>
      </c>
      <c r="J82" s="109">
        <f aca="true" t="shared" si="9" ref="J82:J145">H82+I82</f>
        <v>0</v>
      </c>
      <c r="K82" s="71">
        <f>K83</f>
        <v>0</v>
      </c>
      <c r="L82" s="71">
        <f>L83</f>
        <v>0</v>
      </c>
      <c r="M82" s="101">
        <f aca="true" t="shared" si="10" ref="M82:M145">K82+L82</f>
        <v>0</v>
      </c>
      <c r="N82" s="71">
        <f>N83</f>
        <v>0</v>
      </c>
      <c r="O82" s="71">
        <f>O83</f>
        <v>0</v>
      </c>
      <c r="P82" s="101">
        <f t="shared" si="8"/>
        <v>0</v>
      </c>
      <c r="Q82" s="99"/>
      <c r="R82" s="99"/>
      <c r="S82" s="99"/>
    </row>
    <row r="83" spans="2:19" s="64" customFormat="1" ht="24">
      <c r="B83" s="92" t="s">
        <v>768</v>
      </c>
      <c r="C83" s="69" t="s">
        <v>407</v>
      </c>
      <c r="D83" s="69" t="s">
        <v>638</v>
      </c>
      <c r="E83" s="70" t="s">
        <v>644</v>
      </c>
      <c r="F83" s="69" t="s">
        <v>683</v>
      </c>
      <c r="G83" s="69" t="s">
        <v>974</v>
      </c>
      <c r="H83" s="109">
        <v>0</v>
      </c>
      <c r="I83" s="109"/>
      <c r="J83" s="109">
        <f t="shared" si="9"/>
        <v>0</v>
      </c>
      <c r="K83" s="71">
        <v>0</v>
      </c>
      <c r="L83" s="71"/>
      <c r="M83" s="101">
        <f t="shared" si="10"/>
        <v>0</v>
      </c>
      <c r="N83" s="71">
        <v>0</v>
      </c>
      <c r="O83" s="71"/>
      <c r="P83" s="101">
        <f t="shared" si="8"/>
        <v>0</v>
      </c>
      <c r="Q83" s="99"/>
      <c r="R83" s="99"/>
      <c r="S83" s="99"/>
    </row>
    <row r="84" spans="2:19" s="64" customFormat="1" ht="12.75">
      <c r="B84" s="92" t="s">
        <v>1079</v>
      </c>
      <c r="C84" s="69" t="s">
        <v>407</v>
      </c>
      <c r="D84" s="69" t="s">
        <v>638</v>
      </c>
      <c r="E84" s="70" t="s">
        <v>644</v>
      </c>
      <c r="F84" s="69" t="s">
        <v>759</v>
      </c>
      <c r="G84" s="69"/>
      <c r="H84" s="109">
        <f>H85</f>
        <v>1056392.77</v>
      </c>
      <c r="I84" s="109">
        <f>I85</f>
        <v>-1056392.77</v>
      </c>
      <c r="J84" s="109">
        <f t="shared" si="9"/>
        <v>0</v>
      </c>
      <c r="K84" s="71">
        <f>K85</f>
        <v>1761025</v>
      </c>
      <c r="L84" s="71">
        <f>L85</f>
        <v>-1761025</v>
      </c>
      <c r="M84" s="101">
        <f t="shared" si="10"/>
        <v>0</v>
      </c>
      <c r="N84" s="71">
        <f>N85</f>
        <v>0</v>
      </c>
      <c r="O84" s="71">
        <f>O85</f>
        <v>0</v>
      </c>
      <c r="P84" s="101">
        <f t="shared" si="8"/>
        <v>0</v>
      </c>
      <c r="Q84" s="99"/>
      <c r="R84" s="99"/>
      <c r="S84" s="99"/>
    </row>
    <row r="85" spans="2:19" s="64" customFormat="1" ht="12.75">
      <c r="B85" s="92" t="s">
        <v>1097</v>
      </c>
      <c r="C85" s="69" t="s">
        <v>407</v>
      </c>
      <c r="D85" s="69" t="s">
        <v>638</v>
      </c>
      <c r="E85" s="70" t="s">
        <v>644</v>
      </c>
      <c r="F85" s="69" t="s">
        <v>716</v>
      </c>
      <c r="G85" s="69"/>
      <c r="H85" s="109">
        <f>H86</f>
        <v>1056392.77</v>
      </c>
      <c r="I85" s="109">
        <f>I86</f>
        <v>-1056392.77</v>
      </c>
      <c r="J85" s="109">
        <f t="shared" si="9"/>
        <v>0</v>
      </c>
      <c r="K85" s="71">
        <f>K86</f>
        <v>1761025</v>
      </c>
      <c r="L85" s="71">
        <f>L86</f>
        <v>-1761025</v>
      </c>
      <c r="M85" s="101">
        <f t="shared" si="10"/>
        <v>0</v>
      </c>
      <c r="N85" s="71">
        <f>N86</f>
        <v>0</v>
      </c>
      <c r="O85" s="71">
        <f>O86</f>
        <v>0</v>
      </c>
      <c r="P85" s="101">
        <f t="shared" si="8"/>
        <v>0</v>
      </c>
      <c r="Q85" s="99"/>
      <c r="R85" s="99"/>
      <c r="S85" s="99"/>
    </row>
    <row r="86" spans="2:19" s="64" customFormat="1" ht="24">
      <c r="B86" s="92" t="s">
        <v>768</v>
      </c>
      <c r="C86" s="69" t="s">
        <v>407</v>
      </c>
      <c r="D86" s="69" t="s">
        <v>638</v>
      </c>
      <c r="E86" s="70" t="s">
        <v>644</v>
      </c>
      <c r="F86" s="69" t="s">
        <v>716</v>
      </c>
      <c r="G86" s="69" t="s">
        <v>974</v>
      </c>
      <c r="H86" s="109">
        <v>1056392.77</v>
      </c>
      <c r="I86" s="109">
        <v>-1056392.77</v>
      </c>
      <c r="J86" s="109">
        <f t="shared" si="9"/>
        <v>0</v>
      </c>
      <c r="K86" s="71">
        <v>1761025</v>
      </c>
      <c r="L86" s="71">
        <v>-1761025</v>
      </c>
      <c r="M86" s="101">
        <f t="shared" si="10"/>
        <v>0</v>
      </c>
      <c r="N86" s="71">
        <v>0</v>
      </c>
      <c r="O86" s="71"/>
      <c r="P86" s="101">
        <f t="shared" si="8"/>
        <v>0</v>
      </c>
      <c r="Q86" s="99"/>
      <c r="R86" s="99"/>
      <c r="S86" s="99"/>
    </row>
    <row r="87" spans="2:19" s="64" customFormat="1" ht="36">
      <c r="B87" s="92" t="s">
        <v>868</v>
      </c>
      <c r="C87" s="69" t="s">
        <v>407</v>
      </c>
      <c r="D87" s="69" t="s">
        <v>638</v>
      </c>
      <c r="E87" s="70" t="s">
        <v>644</v>
      </c>
      <c r="F87" s="70" t="s">
        <v>738</v>
      </c>
      <c r="G87" s="69"/>
      <c r="H87" s="109">
        <f>H88</f>
        <v>0</v>
      </c>
      <c r="I87" s="109">
        <f>I88</f>
        <v>0</v>
      </c>
      <c r="J87" s="109">
        <f t="shared" si="9"/>
        <v>0</v>
      </c>
      <c r="K87" s="71">
        <f>K88</f>
        <v>0</v>
      </c>
      <c r="L87" s="71">
        <f>L88</f>
        <v>0</v>
      </c>
      <c r="M87" s="101">
        <f t="shared" si="10"/>
        <v>0</v>
      </c>
      <c r="N87" s="71">
        <f>N88</f>
        <v>0</v>
      </c>
      <c r="O87" s="71">
        <f>O88</f>
        <v>0</v>
      </c>
      <c r="P87" s="101">
        <f t="shared" si="8"/>
        <v>0</v>
      </c>
      <c r="Q87" s="99"/>
      <c r="R87" s="99"/>
      <c r="S87" s="99"/>
    </row>
    <row r="88" spans="2:19" s="64" customFormat="1" ht="24">
      <c r="B88" s="92" t="s">
        <v>869</v>
      </c>
      <c r="C88" s="69" t="s">
        <v>407</v>
      </c>
      <c r="D88" s="69" t="s">
        <v>638</v>
      </c>
      <c r="E88" s="70" t="s">
        <v>644</v>
      </c>
      <c r="F88" s="70" t="s">
        <v>664</v>
      </c>
      <c r="G88" s="69"/>
      <c r="H88" s="109">
        <f>H89+H90+H91</f>
        <v>0</v>
      </c>
      <c r="I88" s="109">
        <f>I89+I90+I91</f>
        <v>0</v>
      </c>
      <c r="J88" s="109">
        <f t="shared" si="9"/>
        <v>0</v>
      </c>
      <c r="K88" s="71">
        <f>K89+K90+K91</f>
        <v>0</v>
      </c>
      <c r="L88" s="71">
        <f>L89+L90+L91</f>
        <v>0</v>
      </c>
      <c r="M88" s="101">
        <f t="shared" si="10"/>
        <v>0</v>
      </c>
      <c r="N88" s="71">
        <f>N89+N90+N91</f>
        <v>0</v>
      </c>
      <c r="O88" s="71">
        <f>O89+O90+O91</f>
        <v>0</v>
      </c>
      <c r="P88" s="101">
        <f t="shared" si="8"/>
        <v>0</v>
      </c>
      <c r="Q88" s="99"/>
      <c r="R88" s="99"/>
      <c r="S88" s="99"/>
    </row>
    <row r="89" spans="2:19" s="64" customFormat="1" ht="48">
      <c r="B89" s="92" t="s">
        <v>767</v>
      </c>
      <c r="C89" s="69" t="s">
        <v>407</v>
      </c>
      <c r="D89" s="69" t="s">
        <v>638</v>
      </c>
      <c r="E89" s="70" t="s">
        <v>644</v>
      </c>
      <c r="F89" s="70" t="s">
        <v>664</v>
      </c>
      <c r="G89" s="69">
        <v>100</v>
      </c>
      <c r="H89" s="109">
        <v>0</v>
      </c>
      <c r="I89" s="109"/>
      <c r="J89" s="109">
        <f t="shared" si="9"/>
        <v>0</v>
      </c>
      <c r="K89" s="71">
        <v>0</v>
      </c>
      <c r="L89" s="71"/>
      <c r="M89" s="101">
        <f t="shared" si="10"/>
        <v>0</v>
      </c>
      <c r="N89" s="71">
        <v>0</v>
      </c>
      <c r="O89" s="71"/>
      <c r="P89" s="101">
        <f t="shared" si="8"/>
        <v>0</v>
      </c>
      <c r="Q89" s="99"/>
      <c r="R89" s="99"/>
      <c r="S89" s="99"/>
    </row>
    <row r="90" spans="2:19" s="64" customFormat="1" ht="24">
      <c r="B90" s="92" t="s">
        <v>768</v>
      </c>
      <c r="C90" s="69" t="s">
        <v>407</v>
      </c>
      <c r="D90" s="69" t="s">
        <v>638</v>
      </c>
      <c r="E90" s="70" t="s">
        <v>644</v>
      </c>
      <c r="F90" s="70" t="s">
        <v>664</v>
      </c>
      <c r="G90" s="69">
        <v>200</v>
      </c>
      <c r="H90" s="109">
        <v>0</v>
      </c>
      <c r="I90" s="109"/>
      <c r="J90" s="109">
        <f t="shared" si="9"/>
        <v>0</v>
      </c>
      <c r="K90" s="71">
        <v>0</v>
      </c>
      <c r="L90" s="71"/>
      <c r="M90" s="101">
        <f t="shared" si="10"/>
        <v>0</v>
      </c>
      <c r="N90" s="71">
        <v>0</v>
      </c>
      <c r="O90" s="71"/>
      <c r="P90" s="101">
        <f t="shared" si="8"/>
        <v>0</v>
      </c>
      <c r="Q90" s="99"/>
      <c r="R90" s="99"/>
      <c r="S90" s="99"/>
    </row>
    <row r="91" spans="2:19" s="64" customFormat="1" ht="12.75">
      <c r="B91" s="92" t="s">
        <v>771</v>
      </c>
      <c r="C91" s="69" t="s">
        <v>407</v>
      </c>
      <c r="D91" s="69" t="s">
        <v>638</v>
      </c>
      <c r="E91" s="70" t="s">
        <v>644</v>
      </c>
      <c r="F91" s="70" t="s">
        <v>664</v>
      </c>
      <c r="G91" s="69">
        <v>800</v>
      </c>
      <c r="H91" s="109"/>
      <c r="I91" s="109"/>
      <c r="J91" s="109">
        <f t="shared" si="9"/>
        <v>0</v>
      </c>
      <c r="K91" s="71"/>
      <c r="L91" s="71"/>
      <c r="M91" s="101">
        <f t="shared" si="10"/>
        <v>0</v>
      </c>
      <c r="N91" s="71">
        <v>0</v>
      </c>
      <c r="O91" s="71"/>
      <c r="P91" s="101">
        <f t="shared" si="8"/>
        <v>0</v>
      </c>
      <c r="Q91" s="99"/>
      <c r="R91" s="99"/>
      <c r="S91" s="99"/>
    </row>
    <row r="92" spans="2:19" ht="24">
      <c r="B92" s="92" t="s">
        <v>886</v>
      </c>
      <c r="C92" s="80" t="s">
        <v>407</v>
      </c>
      <c r="D92" s="80" t="s">
        <v>638</v>
      </c>
      <c r="E92" s="81" t="s">
        <v>644</v>
      </c>
      <c r="F92" s="81" t="s">
        <v>665</v>
      </c>
      <c r="G92" s="80"/>
      <c r="H92" s="108">
        <f>H93+H95+H98</f>
        <v>1606145</v>
      </c>
      <c r="I92" s="108">
        <f>I93+I95+I98</f>
        <v>-917445</v>
      </c>
      <c r="J92" s="109">
        <f t="shared" si="9"/>
        <v>688700</v>
      </c>
      <c r="K92" s="82">
        <f>K93+K95+K98</f>
        <v>1606145</v>
      </c>
      <c r="L92" s="82">
        <f>L93+L95+L98</f>
        <v>-917445</v>
      </c>
      <c r="M92" s="101">
        <f t="shared" si="10"/>
        <v>688700</v>
      </c>
      <c r="N92" s="82">
        <f>N93+N95+N98</f>
        <v>0</v>
      </c>
      <c r="O92" s="82">
        <f>O93+O95+O98</f>
        <v>688700</v>
      </c>
      <c r="P92" s="101">
        <f t="shared" si="8"/>
        <v>688700</v>
      </c>
      <c r="Q92" s="99"/>
      <c r="R92" s="99"/>
      <c r="S92" s="99"/>
    </row>
    <row r="93" spans="2:19" ht="24">
      <c r="B93" s="92" t="s">
        <v>887</v>
      </c>
      <c r="C93" s="80" t="s">
        <v>407</v>
      </c>
      <c r="D93" s="80" t="s">
        <v>638</v>
      </c>
      <c r="E93" s="81" t="s">
        <v>644</v>
      </c>
      <c r="F93" s="81" t="s">
        <v>775</v>
      </c>
      <c r="G93" s="80"/>
      <c r="H93" s="108">
        <f>H94</f>
        <v>484345</v>
      </c>
      <c r="I93" s="108">
        <f>I94</f>
        <v>-484345</v>
      </c>
      <c r="J93" s="109">
        <f t="shared" si="9"/>
        <v>0</v>
      </c>
      <c r="K93" s="82">
        <f>K94</f>
        <v>484345</v>
      </c>
      <c r="L93" s="82">
        <f>L94</f>
        <v>-484345</v>
      </c>
      <c r="M93" s="101">
        <f t="shared" si="10"/>
        <v>0</v>
      </c>
      <c r="N93" s="82">
        <f>N94</f>
        <v>0</v>
      </c>
      <c r="O93" s="82">
        <f>O94</f>
        <v>0</v>
      </c>
      <c r="P93" s="101">
        <f t="shared" si="8"/>
        <v>0</v>
      </c>
      <c r="Q93" s="99"/>
      <c r="R93" s="99"/>
      <c r="S93" s="99"/>
    </row>
    <row r="94" spans="2:19" ht="24">
      <c r="B94" s="92" t="s">
        <v>768</v>
      </c>
      <c r="C94" s="80" t="s">
        <v>407</v>
      </c>
      <c r="D94" s="80" t="s">
        <v>638</v>
      </c>
      <c r="E94" s="81" t="s">
        <v>644</v>
      </c>
      <c r="F94" s="81" t="s">
        <v>775</v>
      </c>
      <c r="G94" s="80">
        <v>200</v>
      </c>
      <c r="H94" s="108">
        <v>484345</v>
      </c>
      <c r="I94" s="109">
        <v>-484345</v>
      </c>
      <c r="J94" s="109">
        <f t="shared" si="9"/>
        <v>0</v>
      </c>
      <c r="K94" s="82">
        <v>484345</v>
      </c>
      <c r="L94" s="71">
        <v>-484345</v>
      </c>
      <c r="M94" s="101">
        <f t="shared" si="10"/>
        <v>0</v>
      </c>
      <c r="N94" s="82">
        <v>0</v>
      </c>
      <c r="O94" s="71"/>
      <c r="P94" s="101">
        <f t="shared" si="8"/>
        <v>0</v>
      </c>
      <c r="Q94" s="99"/>
      <c r="R94" s="99"/>
      <c r="S94" s="99"/>
    </row>
    <row r="95" spans="2:19" s="64" customFormat="1" ht="12.75">
      <c r="B95" s="92" t="s">
        <v>902</v>
      </c>
      <c r="C95" s="69" t="s">
        <v>407</v>
      </c>
      <c r="D95" s="69" t="s">
        <v>638</v>
      </c>
      <c r="E95" s="70" t="s">
        <v>644</v>
      </c>
      <c r="F95" s="70" t="s">
        <v>776</v>
      </c>
      <c r="G95" s="69"/>
      <c r="H95" s="109">
        <f>H96</f>
        <v>0</v>
      </c>
      <c r="I95" s="109">
        <f>I96</f>
        <v>0</v>
      </c>
      <c r="J95" s="109">
        <f t="shared" si="9"/>
        <v>0</v>
      </c>
      <c r="K95" s="71">
        <f>K96</f>
        <v>0</v>
      </c>
      <c r="L95" s="71">
        <f>L96</f>
        <v>0</v>
      </c>
      <c r="M95" s="101">
        <f t="shared" si="10"/>
        <v>0</v>
      </c>
      <c r="N95" s="71">
        <f>N96</f>
        <v>0</v>
      </c>
      <c r="O95" s="71">
        <f>O96</f>
        <v>0</v>
      </c>
      <c r="P95" s="101">
        <f t="shared" si="8"/>
        <v>0</v>
      </c>
      <c r="Q95" s="99"/>
      <c r="R95" s="99"/>
      <c r="S95" s="99"/>
    </row>
    <row r="96" spans="2:19" s="64" customFormat="1" ht="12.75">
      <c r="B96" s="92" t="s">
        <v>903</v>
      </c>
      <c r="C96" s="69" t="s">
        <v>407</v>
      </c>
      <c r="D96" s="69" t="s">
        <v>638</v>
      </c>
      <c r="E96" s="70" t="s">
        <v>644</v>
      </c>
      <c r="F96" s="70" t="s">
        <v>777</v>
      </c>
      <c r="G96" s="69"/>
      <c r="H96" s="109">
        <f>H97</f>
        <v>0</v>
      </c>
      <c r="I96" s="109">
        <f>I97</f>
        <v>0</v>
      </c>
      <c r="J96" s="109">
        <f t="shared" si="9"/>
        <v>0</v>
      </c>
      <c r="K96" s="71">
        <f>K97</f>
        <v>0</v>
      </c>
      <c r="L96" s="71">
        <f>L97</f>
        <v>0</v>
      </c>
      <c r="M96" s="101">
        <f t="shared" si="10"/>
        <v>0</v>
      </c>
      <c r="N96" s="71">
        <f>N97</f>
        <v>0</v>
      </c>
      <c r="O96" s="71">
        <f>O97</f>
        <v>0</v>
      </c>
      <c r="P96" s="101">
        <f t="shared" si="8"/>
        <v>0</v>
      </c>
      <c r="Q96" s="99"/>
      <c r="R96" s="99"/>
      <c r="S96" s="99"/>
    </row>
    <row r="97" spans="2:19" s="64" customFormat="1" ht="48">
      <c r="B97" s="92" t="s">
        <v>767</v>
      </c>
      <c r="C97" s="69" t="s">
        <v>407</v>
      </c>
      <c r="D97" s="69" t="s">
        <v>638</v>
      </c>
      <c r="E97" s="70" t="s">
        <v>644</v>
      </c>
      <c r="F97" s="70" t="s">
        <v>777</v>
      </c>
      <c r="G97" s="69">
        <v>100</v>
      </c>
      <c r="H97" s="109">
        <v>0</v>
      </c>
      <c r="I97" s="109"/>
      <c r="J97" s="109">
        <f t="shared" si="9"/>
        <v>0</v>
      </c>
      <c r="K97" s="71">
        <v>0</v>
      </c>
      <c r="L97" s="71"/>
      <c r="M97" s="101">
        <f t="shared" si="10"/>
        <v>0</v>
      </c>
      <c r="N97" s="71">
        <v>0</v>
      </c>
      <c r="O97" s="71"/>
      <c r="P97" s="101">
        <f t="shared" si="8"/>
        <v>0</v>
      </c>
      <c r="Q97" s="99"/>
      <c r="R97" s="99"/>
      <c r="S97" s="99"/>
    </row>
    <row r="98" spans="2:19" ht="12.75">
      <c r="B98" s="92" t="s">
        <v>888</v>
      </c>
      <c r="C98" s="80" t="s">
        <v>407</v>
      </c>
      <c r="D98" s="80" t="s">
        <v>638</v>
      </c>
      <c r="E98" s="81" t="s">
        <v>644</v>
      </c>
      <c r="F98" s="81" t="s">
        <v>669</v>
      </c>
      <c r="G98" s="80"/>
      <c r="H98" s="108">
        <f>H99+H100</f>
        <v>1121800</v>
      </c>
      <c r="I98" s="108">
        <f>I99+I100</f>
        <v>-433100</v>
      </c>
      <c r="J98" s="109">
        <f t="shared" si="9"/>
        <v>688700</v>
      </c>
      <c r="K98" s="82">
        <f>K99+K100</f>
        <v>1121800</v>
      </c>
      <c r="L98" s="82">
        <f>L99+L100</f>
        <v>-433100</v>
      </c>
      <c r="M98" s="101">
        <f t="shared" si="10"/>
        <v>688700</v>
      </c>
      <c r="N98" s="82">
        <f>N99+N100</f>
        <v>0</v>
      </c>
      <c r="O98" s="82">
        <f>O99+O100</f>
        <v>688700</v>
      </c>
      <c r="P98" s="101">
        <f t="shared" si="8"/>
        <v>688700</v>
      </c>
      <c r="Q98" s="99"/>
      <c r="R98" s="99"/>
      <c r="S98" s="99"/>
    </row>
    <row r="99" spans="2:19" ht="48">
      <c r="B99" s="92" t="s">
        <v>767</v>
      </c>
      <c r="C99" s="80" t="s">
        <v>407</v>
      </c>
      <c r="D99" s="80" t="s">
        <v>638</v>
      </c>
      <c r="E99" s="81" t="s">
        <v>644</v>
      </c>
      <c r="F99" s="81" t="s">
        <v>669</v>
      </c>
      <c r="G99" s="80">
        <v>100</v>
      </c>
      <c r="H99" s="108">
        <v>835568</v>
      </c>
      <c r="I99" s="109">
        <v>-231900</v>
      </c>
      <c r="J99" s="109">
        <f t="shared" si="9"/>
        <v>603668</v>
      </c>
      <c r="K99" s="82">
        <v>835568</v>
      </c>
      <c r="L99" s="71">
        <v>-231900</v>
      </c>
      <c r="M99" s="101">
        <f t="shared" si="10"/>
        <v>603668</v>
      </c>
      <c r="N99" s="82">
        <v>0</v>
      </c>
      <c r="O99" s="71">
        <v>603668</v>
      </c>
      <c r="P99" s="101">
        <f t="shared" si="8"/>
        <v>603668</v>
      </c>
      <c r="Q99" s="99"/>
      <c r="R99" s="99"/>
      <c r="S99" s="99"/>
    </row>
    <row r="100" spans="2:19" ht="24">
      <c r="B100" s="92" t="s">
        <v>768</v>
      </c>
      <c r="C100" s="80" t="s">
        <v>407</v>
      </c>
      <c r="D100" s="80" t="s">
        <v>638</v>
      </c>
      <c r="E100" s="81" t="s">
        <v>644</v>
      </c>
      <c r="F100" s="81" t="s">
        <v>669</v>
      </c>
      <c r="G100" s="80">
        <v>200</v>
      </c>
      <c r="H100" s="108">
        <v>286232</v>
      </c>
      <c r="I100" s="109">
        <v>-201200</v>
      </c>
      <c r="J100" s="109">
        <f t="shared" si="9"/>
        <v>85032</v>
      </c>
      <c r="K100" s="82">
        <v>286232</v>
      </c>
      <c r="L100" s="71">
        <v>-201200</v>
      </c>
      <c r="M100" s="101">
        <f t="shared" si="10"/>
        <v>85032</v>
      </c>
      <c r="N100" s="82">
        <v>0</v>
      </c>
      <c r="O100" s="71">
        <v>85032</v>
      </c>
      <c r="P100" s="101">
        <f t="shared" si="8"/>
        <v>85032</v>
      </c>
      <c r="Q100" s="99"/>
      <c r="R100" s="99"/>
      <c r="S100" s="99"/>
    </row>
    <row r="101" spans="2:19" ht="24">
      <c r="B101" s="92" t="s">
        <v>889</v>
      </c>
      <c r="C101" s="80" t="s">
        <v>407</v>
      </c>
      <c r="D101" s="80" t="s">
        <v>638</v>
      </c>
      <c r="E101" s="81" t="s">
        <v>644</v>
      </c>
      <c r="F101" s="81" t="s">
        <v>739</v>
      </c>
      <c r="G101" s="80"/>
      <c r="H101" s="108">
        <f>H102+H105+H107</f>
        <v>177645</v>
      </c>
      <c r="I101" s="108">
        <f>I102+I105+I107</f>
        <v>13100</v>
      </c>
      <c r="J101" s="109">
        <f t="shared" si="9"/>
        <v>190745</v>
      </c>
      <c r="K101" s="82">
        <f>K102+K105+K107</f>
        <v>177645</v>
      </c>
      <c r="L101" s="82">
        <f>L102+L105+L107</f>
        <v>-177645</v>
      </c>
      <c r="M101" s="101">
        <f t="shared" si="10"/>
        <v>0</v>
      </c>
      <c r="N101" s="82">
        <f>N102+N105+N107</f>
        <v>0</v>
      </c>
      <c r="O101" s="82">
        <f>O102+O105+O107</f>
        <v>0</v>
      </c>
      <c r="P101" s="101">
        <f t="shared" si="8"/>
        <v>0</v>
      </c>
      <c r="Q101" s="99"/>
      <c r="R101" s="99"/>
      <c r="S101" s="99"/>
    </row>
    <row r="102" spans="2:19" ht="36">
      <c r="B102" s="92" t="s">
        <v>890</v>
      </c>
      <c r="C102" s="80" t="s">
        <v>407</v>
      </c>
      <c r="D102" s="80" t="s">
        <v>638</v>
      </c>
      <c r="E102" s="81" t="s">
        <v>644</v>
      </c>
      <c r="F102" s="81" t="s">
        <v>666</v>
      </c>
      <c r="G102" s="80"/>
      <c r="H102" s="108">
        <f>H103+H104</f>
        <v>70345</v>
      </c>
      <c r="I102" s="108">
        <f>I103+I104</f>
        <v>3100</v>
      </c>
      <c r="J102" s="109">
        <f t="shared" si="9"/>
        <v>73445</v>
      </c>
      <c r="K102" s="82">
        <f>K103+K104</f>
        <v>70345</v>
      </c>
      <c r="L102" s="82">
        <f>L103+L104</f>
        <v>-70345</v>
      </c>
      <c r="M102" s="101">
        <f t="shared" si="10"/>
        <v>0</v>
      </c>
      <c r="N102" s="82">
        <f>N103+N104</f>
        <v>0</v>
      </c>
      <c r="O102" s="82">
        <f>O103+O104</f>
        <v>0</v>
      </c>
      <c r="P102" s="101">
        <f t="shared" si="8"/>
        <v>0</v>
      </c>
      <c r="Q102" s="99"/>
      <c r="R102" s="99"/>
      <c r="S102" s="99"/>
    </row>
    <row r="103" spans="2:19" ht="24">
      <c r="B103" s="92" t="s">
        <v>768</v>
      </c>
      <c r="C103" s="80" t="s">
        <v>407</v>
      </c>
      <c r="D103" s="80" t="s">
        <v>638</v>
      </c>
      <c r="E103" s="81" t="s">
        <v>644</v>
      </c>
      <c r="F103" s="81" t="s">
        <v>666</v>
      </c>
      <c r="G103" s="80">
        <v>200</v>
      </c>
      <c r="H103" s="108">
        <v>60000</v>
      </c>
      <c r="I103" s="109">
        <v>-6900</v>
      </c>
      <c r="J103" s="109">
        <f t="shared" si="9"/>
        <v>53100</v>
      </c>
      <c r="K103" s="82">
        <v>60000</v>
      </c>
      <c r="L103" s="71">
        <v>-60000</v>
      </c>
      <c r="M103" s="101">
        <f t="shared" si="10"/>
        <v>0</v>
      </c>
      <c r="N103" s="82">
        <v>0</v>
      </c>
      <c r="O103" s="71"/>
      <c r="P103" s="101">
        <f t="shared" si="8"/>
        <v>0</v>
      </c>
      <c r="Q103" s="99"/>
      <c r="R103" s="99"/>
      <c r="S103" s="99"/>
    </row>
    <row r="104" spans="2:19" ht="12.75">
      <c r="B104" s="92" t="s">
        <v>773</v>
      </c>
      <c r="C104" s="80" t="s">
        <v>407</v>
      </c>
      <c r="D104" s="80" t="s">
        <v>638</v>
      </c>
      <c r="E104" s="81" t="s">
        <v>644</v>
      </c>
      <c r="F104" s="81" t="s">
        <v>666</v>
      </c>
      <c r="G104" s="80" t="s">
        <v>1002</v>
      </c>
      <c r="H104" s="108">
        <v>10345</v>
      </c>
      <c r="I104" s="109">
        <v>10000</v>
      </c>
      <c r="J104" s="109">
        <f t="shared" si="9"/>
        <v>20345</v>
      </c>
      <c r="K104" s="82">
        <v>10345</v>
      </c>
      <c r="L104" s="71">
        <v>-10345</v>
      </c>
      <c r="M104" s="101">
        <f t="shared" si="10"/>
        <v>0</v>
      </c>
      <c r="N104" s="82">
        <v>0</v>
      </c>
      <c r="O104" s="71"/>
      <c r="P104" s="101">
        <f t="shared" si="8"/>
        <v>0</v>
      </c>
      <c r="Q104" s="99"/>
      <c r="R104" s="99"/>
      <c r="S104" s="99"/>
    </row>
    <row r="105" spans="2:19" ht="24">
      <c r="B105" s="92" t="s">
        <v>891</v>
      </c>
      <c r="C105" s="80" t="s">
        <v>407</v>
      </c>
      <c r="D105" s="80" t="s">
        <v>638</v>
      </c>
      <c r="E105" s="81" t="s">
        <v>644</v>
      </c>
      <c r="F105" s="81" t="s">
        <v>667</v>
      </c>
      <c r="G105" s="80"/>
      <c r="H105" s="108">
        <f>H106</f>
        <v>107300</v>
      </c>
      <c r="I105" s="108">
        <f>I106</f>
        <v>10000</v>
      </c>
      <c r="J105" s="109">
        <f t="shared" si="9"/>
        <v>117300</v>
      </c>
      <c r="K105" s="82">
        <f>K106</f>
        <v>107300</v>
      </c>
      <c r="L105" s="82">
        <f>L106</f>
        <v>-107300</v>
      </c>
      <c r="M105" s="101">
        <f t="shared" si="10"/>
        <v>0</v>
      </c>
      <c r="N105" s="82">
        <f>N106</f>
        <v>0</v>
      </c>
      <c r="O105" s="82">
        <f>O106</f>
        <v>0</v>
      </c>
      <c r="P105" s="101">
        <f t="shared" si="8"/>
        <v>0</v>
      </c>
      <c r="Q105" s="99"/>
      <c r="R105" s="99"/>
      <c r="S105" s="99"/>
    </row>
    <row r="106" spans="2:19" ht="24">
      <c r="B106" s="92" t="s">
        <v>768</v>
      </c>
      <c r="C106" s="80" t="s">
        <v>407</v>
      </c>
      <c r="D106" s="80" t="s">
        <v>638</v>
      </c>
      <c r="E106" s="81" t="s">
        <v>644</v>
      </c>
      <c r="F106" s="81" t="s">
        <v>667</v>
      </c>
      <c r="G106" s="80">
        <v>200</v>
      </c>
      <c r="H106" s="108">
        <v>107300</v>
      </c>
      <c r="I106" s="109">
        <v>10000</v>
      </c>
      <c r="J106" s="109">
        <f t="shared" si="9"/>
        <v>117300</v>
      </c>
      <c r="K106" s="82">
        <v>107300</v>
      </c>
      <c r="L106" s="71">
        <v>-107300</v>
      </c>
      <c r="M106" s="101">
        <f t="shared" si="10"/>
        <v>0</v>
      </c>
      <c r="N106" s="82">
        <v>0</v>
      </c>
      <c r="O106" s="71"/>
      <c r="P106" s="101">
        <f t="shared" si="8"/>
        <v>0</v>
      </c>
      <c r="Q106" s="99"/>
      <c r="R106" s="99"/>
      <c r="S106" s="99"/>
    </row>
    <row r="107" spans="2:19" s="64" customFormat="1" ht="12.75">
      <c r="B107" s="92" t="s">
        <v>892</v>
      </c>
      <c r="C107" s="69" t="s">
        <v>407</v>
      </c>
      <c r="D107" s="69" t="s">
        <v>638</v>
      </c>
      <c r="E107" s="70" t="s">
        <v>644</v>
      </c>
      <c r="F107" s="70" t="s">
        <v>668</v>
      </c>
      <c r="G107" s="69"/>
      <c r="H107" s="109">
        <f>H108</f>
        <v>0</v>
      </c>
      <c r="I107" s="109">
        <f>I108</f>
        <v>0</v>
      </c>
      <c r="J107" s="109">
        <f t="shared" si="9"/>
        <v>0</v>
      </c>
      <c r="K107" s="71">
        <f>K108</f>
        <v>0</v>
      </c>
      <c r="L107" s="71">
        <f>L108</f>
        <v>0</v>
      </c>
      <c r="M107" s="101">
        <f t="shared" si="10"/>
        <v>0</v>
      </c>
      <c r="N107" s="71">
        <f>N108</f>
        <v>0</v>
      </c>
      <c r="O107" s="71">
        <f>O108</f>
        <v>0</v>
      </c>
      <c r="P107" s="101">
        <f t="shared" si="8"/>
        <v>0</v>
      </c>
      <c r="Q107" s="99"/>
      <c r="R107" s="99"/>
      <c r="S107" s="99"/>
    </row>
    <row r="108" spans="2:19" s="64" customFormat="1" ht="24">
      <c r="B108" s="92" t="s">
        <v>768</v>
      </c>
      <c r="C108" s="69" t="s">
        <v>407</v>
      </c>
      <c r="D108" s="69" t="s">
        <v>638</v>
      </c>
      <c r="E108" s="70" t="s">
        <v>644</v>
      </c>
      <c r="F108" s="70" t="s">
        <v>668</v>
      </c>
      <c r="G108" s="69">
        <v>200</v>
      </c>
      <c r="H108" s="109">
        <v>0</v>
      </c>
      <c r="I108" s="109"/>
      <c r="J108" s="109">
        <f t="shared" si="9"/>
        <v>0</v>
      </c>
      <c r="K108" s="71">
        <v>0</v>
      </c>
      <c r="L108" s="71"/>
      <c r="M108" s="101">
        <f t="shared" si="10"/>
        <v>0</v>
      </c>
      <c r="N108" s="71">
        <v>0</v>
      </c>
      <c r="O108" s="71"/>
      <c r="P108" s="101">
        <f t="shared" si="8"/>
        <v>0</v>
      </c>
      <c r="Q108" s="99"/>
      <c r="R108" s="99"/>
      <c r="S108" s="99"/>
    </row>
    <row r="109" spans="2:19" ht="24">
      <c r="B109" s="92" t="s">
        <v>895</v>
      </c>
      <c r="C109" s="80" t="s">
        <v>407</v>
      </c>
      <c r="D109" s="80" t="s">
        <v>638</v>
      </c>
      <c r="E109" s="81" t="s">
        <v>644</v>
      </c>
      <c r="F109" s="81" t="s">
        <v>740</v>
      </c>
      <c r="G109" s="80"/>
      <c r="H109" s="108">
        <f>H110+H112</f>
        <v>500500</v>
      </c>
      <c r="I109" s="108">
        <f>I110+I112</f>
        <v>-215900</v>
      </c>
      <c r="J109" s="109">
        <f t="shared" si="9"/>
        <v>284600</v>
      </c>
      <c r="K109" s="82">
        <f>K110+K112</f>
        <v>500500</v>
      </c>
      <c r="L109" s="82">
        <f>L110+L112</f>
        <v>-500500</v>
      </c>
      <c r="M109" s="101">
        <f t="shared" si="10"/>
        <v>0</v>
      </c>
      <c r="N109" s="82">
        <f>N110+N112</f>
        <v>0</v>
      </c>
      <c r="O109" s="82">
        <f>O110+O112</f>
        <v>0</v>
      </c>
      <c r="P109" s="101">
        <f t="shared" si="8"/>
        <v>0</v>
      </c>
      <c r="Q109" s="99"/>
      <c r="R109" s="99"/>
      <c r="S109" s="99"/>
    </row>
    <row r="110" spans="2:19" ht="12.75">
      <c r="B110" s="92" t="s">
        <v>896</v>
      </c>
      <c r="C110" s="80" t="s">
        <v>407</v>
      </c>
      <c r="D110" s="80" t="s">
        <v>638</v>
      </c>
      <c r="E110" s="81" t="s">
        <v>644</v>
      </c>
      <c r="F110" s="81" t="s">
        <v>670</v>
      </c>
      <c r="G110" s="80"/>
      <c r="H110" s="108">
        <f>H111</f>
        <v>500500</v>
      </c>
      <c r="I110" s="108">
        <f>I111</f>
        <v>-492900</v>
      </c>
      <c r="J110" s="109">
        <f t="shared" si="9"/>
        <v>7600</v>
      </c>
      <c r="K110" s="82">
        <f>K111</f>
        <v>500500</v>
      </c>
      <c r="L110" s="82">
        <f>L111</f>
        <v>-500500</v>
      </c>
      <c r="M110" s="101">
        <f t="shared" si="10"/>
        <v>0</v>
      </c>
      <c r="N110" s="82">
        <f>N111</f>
        <v>0</v>
      </c>
      <c r="O110" s="82">
        <f>O111</f>
        <v>0</v>
      </c>
      <c r="P110" s="101">
        <f t="shared" si="8"/>
        <v>0</v>
      </c>
      <c r="Q110" s="99"/>
      <c r="R110" s="99"/>
      <c r="S110" s="99"/>
    </row>
    <row r="111" spans="2:19" ht="24">
      <c r="B111" s="92" t="s">
        <v>768</v>
      </c>
      <c r="C111" s="80" t="s">
        <v>407</v>
      </c>
      <c r="D111" s="80" t="s">
        <v>638</v>
      </c>
      <c r="E111" s="81" t="s">
        <v>644</v>
      </c>
      <c r="F111" s="81" t="s">
        <v>670</v>
      </c>
      <c r="G111" s="80">
        <v>200</v>
      </c>
      <c r="H111" s="108">
        <v>500500</v>
      </c>
      <c r="I111" s="109">
        <v>-492900</v>
      </c>
      <c r="J111" s="109">
        <f t="shared" si="9"/>
        <v>7600</v>
      </c>
      <c r="K111" s="82">
        <v>500500</v>
      </c>
      <c r="L111" s="71">
        <v>-500500</v>
      </c>
      <c r="M111" s="101">
        <f t="shared" si="10"/>
        <v>0</v>
      </c>
      <c r="N111" s="82">
        <v>0</v>
      </c>
      <c r="O111" s="71"/>
      <c r="P111" s="101">
        <f t="shared" si="8"/>
        <v>0</v>
      </c>
      <c r="Q111" s="99"/>
      <c r="R111" s="99"/>
      <c r="S111" s="99"/>
    </row>
    <row r="112" spans="2:19" s="64" customFormat="1" ht="12.75">
      <c r="B112" s="92" t="s">
        <v>897</v>
      </c>
      <c r="C112" s="69" t="s">
        <v>407</v>
      </c>
      <c r="D112" s="69" t="s">
        <v>638</v>
      </c>
      <c r="E112" s="70" t="s">
        <v>644</v>
      </c>
      <c r="F112" s="70" t="s">
        <v>671</v>
      </c>
      <c r="G112" s="69"/>
      <c r="H112" s="109">
        <f>H114+H113</f>
        <v>0</v>
      </c>
      <c r="I112" s="109">
        <f>I114+I113</f>
        <v>277000</v>
      </c>
      <c r="J112" s="109">
        <f t="shared" si="9"/>
        <v>277000</v>
      </c>
      <c r="K112" s="71">
        <f>K114+K113</f>
        <v>0</v>
      </c>
      <c r="L112" s="71">
        <f>L114+L113</f>
        <v>0</v>
      </c>
      <c r="M112" s="101">
        <f t="shared" si="10"/>
        <v>0</v>
      </c>
      <c r="N112" s="71">
        <f>N114+N113</f>
        <v>0</v>
      </c>
      <c r="O112" s="71">
        <f>O114+O113</f>
        <v>0</v>
      </c>
      <c r="P112" s="101">
        <f t="shared" si="8"/>
        <v>0</v>
      </c>
      <c r="Q112" s="99"/>
      <c r="R112" s="99"/>
      <c r="S112" s="99"/>
    </row>
    <row r="113" spans="2:19" s="64" customFormat="1" ht="24">
      <c r="B113" s="92" t="s">
        <v>768</v>
      </c>
      <c r="C113" s="69" t="s">
        <v>407</v>
      </c>
      <c r="D113" s="69" t="s">
        <v>638</v>
      </c>
      <c r="E113" s="70" t="s">
        <v>644</v>
      </c>
      <c r="F113" s="70" t="s">
        <v>671</v>
      </c>
      <c r="G113" s="69" t="s">
        <v>974</v>
      </c>
      <c r="H113" s="109">
        <v>0</v>
      </c>
      <c r="I113" s="109">
        <v>40000</v>
      </c>
      <c r="J113" s="109">
        <f t="shared" si="9"/>
        <v>40000</v>
      </c>
      <c r="K113" s="71">
        <v>0</v>
      </c>
      <c r="L113" s="71"/>
      <c r="M113" s="101">
        <f t="shared" si="10"/>
        <v>0</v>
      </c>
      <c r="N113" s="71">
        <v>0</v>
      </c>
      <c r="O113" s="71"/>
      <c r="P113" s="101">
        <f t="shared" si="8"/>
        <v>0</v>
      </c>
      <c r="Q113" s="99"/>
      <c r="R113" s="99"/>
      <c r="S113" s="99"/>
    </row>
    <row r="114" spans="2:19" s="64" customFormat="1" ht="12.75">
      <c r="B114" s="92" t="s">
        <v>771</v>
      </c>
      <c r="C114" s="69" t="s">
        <v>407</v>
      </c>
      <c r="D114" s="69" t="s">
        <v>638</v>
      </c>
      <c r="E114" s="70" t="s">
        <v>644</v>
      </c>
      <c r="F114" s="70" t="s">
        <v>671</v>
      </c>
      <c r="G114" s="69">
        <v>800</v>
      </c>
      <c r="H114" s="109">
        <v>0</v>
      </c>
      <c r="I114" s="109">
        <v>237000</v>
      </c>
      <c r="J114" s="109">
        <f t="shared" si="9"/>
        <v>237000</v>
      </c>
      <c r="K114" s="71">
        <v>0</v>
      </c>
      <c r="L114" s="71"/>
      <c r="M114" s="101">
        <f t="shared" si="10"/>
        <v>0</v>
      </c>
      <c r="N114" s="71">
        <v>0</v>
      </c>
      <c r="O114" s="71"/>
      <c r="P114" s="101">
        <f t="shared" si="8"/>
        <v>0</v>
      </c>
      <c r="Q114" s="99"/>
      <c r="R114" s="99"/>
      <c r="S114" s="99"/>
    </row>
    <row r="115" spans="2:19" ht="24">
      <c r="B115" s="92" t="s">
        <v>1080</v>
      </c>
      <c r="C115" s="80" t="s">
        <v>407</v>
      </c>
      <c r="D115" s="80" t="s">
        <v>638</v>
      </c>
      <c r="E115" s="81" t="s">
        <v>644</v>
      </c>
      <c r="F115" s="81" t="s">
        <v>1066</v>
      </c>
      <c r="G115" s="80"/>
      <c r="H115" s="108">
        <f>H116+H118+H120</f>
        <v>21300</v>
      </c>
      <c r="I115" s="108">
        <f>I116+I118+I120</f>
        <v>-3300</v>
      </c>
      <c r="J115" s="109">
        <f t="shared" si="9"/>
        <v>18000</v>
      </c>
      <c r="K115" s="82">
        <f>K116+K118+K120</f>
        <v>21300</v>
      </c>
      <c r="L115" s="82">
        <f>L116+L118+L120</f>
        <v>-21300</v>
      </c>
      <c r="M115" s="101">
        <f t="shared" si="10"/>
        <v>0</v>
      </c>
      <c r="N115" s="82">
        <f>N116+N118+N120</f>
        <v>0</v>
      </c>
      <c r="O115" s="82">
        <f>O116+O118+O120</f>
        <v>0</v>
      </c>
      <c r="P115" s="101">
        <f t="shared" si="8"/>
        <v>0</v>
      </c>
      <c r="Q115" s="99"/>
      <c r="R115" s="99"/>
      <c r="S115" s="99"/>
    </row>
    <row r="116" spans="2:19" ht="27.75" customHeight="1">
      <c r="B116" s="92" t="s">
        <v>1081</v>
      </c>
      <c r="C116" s="80" t="s">
        <v>407</v>
      </c>
      <c r="D116" s="80" t="s">
        <v>638</v>
      </c>
      <c r="E116" s="81" t="s">
        <v>644</v>
      </c>
      <c r="F116" s="81" t="s">
        <v>1065</v>
      </c>
      <c r="G116" s="80"/>
      <c r="H116" s="108">
        <f>H117</f>
        <v>9000</v>
      </c>
      <c r="I116" s="108">
        <f>I117</f>
        <v>9000</v>
      </c>
      <c r="J116" s="109">
        <f t="shared" si="9"/>
        <v>18000</v>
      </c>
      <c r="K116" s="82">
        <f>K117</f>
        <v>9000</v>
      </c>
      <c r="L116" s="82">
        <f>L117</f>
        <v>-9000</v>
      </c>
      <c r="M116" s="101">
        <f t="shared" si="10"/>
        <v>0</v>
      </c>
      <c r="N116" s="82">
        <f>N117</f>
        <v>0</v>
      </c>
      <c r="O116" s="82">
        <f>O117</f>
        <v>0</v>
      </c>
      <c r="P116" s="101">
        <f t="shared" si="8"/>
        <v>0</v>
      </c>
      <c r="Q116" s="99"/>
      <c r="R116" s="99"/>
      <c r="S116" s="99"/>
    </row>
    <row r="117" spans="2:19" ht="24">
      <c r="B117" s="92" t="s">
        <v>768</v>
      </c>
      <c r="C117" s="80" t="s">
        <v>407</v>
      </c>
      <c r="D117" s="80" t="s">
        <v>638</v>
      </c>
      <c r="E117" s="81" t="s">
        <v>644</v>
      </c>
      <c r="F117" s="81" t="s">
        <v>1065</v>
      </c>
      <c r="G117" s="80" t="s">
        <v>974</v>
      </c>
      <c r="H117" s="108">
        <v>9000</v>
      </c>
      <c r="I117" s="109">
        <v>9000</v>
      </c>
      <c r="J117" s="109">
        <f t="shared" si="9"/>
        <v>18000</v>
      </c>
      <c r="K117" s="82">
        <v>9000</v>
      </c>
      <c r="L117" s="71">
        <v>-9000</v>
      </c>
      <c r="M117" s="101">
        <f t="shared" si="10"/>
        <v>0</v>
      </c>
      <c r="N117" s="82">
        <v>0</v>
      </c>
      <c r="O117" s="71"/>
      <c r="P117" s="101">
        <f t="shared" si="8"/>
        <v>0</v>
      </c>
      <c r="Q117" s="99"/>
      <c r="R117" s="99"/>
      <c r="S117" s="99"/>
    </row>
    <row r="118" spans="2:19" ht="36">
      <c r="B118" s="92" t="s">
        <v>1092</v>
      </c>
      <c r="C118" s="80" t="s">
        <v>407</v>
      </c>
      <c r="D118" s="80" t="s">
        <v>638</v>
      </c>
      <c r="E118" s="81" t="s">
        <v>644</v>
      </c>
      <c r="F118" s="81" t="s">
        <v>1068</v>
      </c>
      <c r="G118" s="80"/>
      <c r="H118" s="108">
        <f>H119</f>
        <v>10300</v>
      </c>
      <c r="I118" s="108">
        <f>I119</f>
        <v>-10300</v>
      </c>
      <c r="J118" s="109">
        <f t="shared" si="9"/>
        <v>0</v>
      </c>
      <c r="K118" s="82">
        <f>K119</f>
        <v>10300</v>
      </c>
      <c r="L118" s="82">
        <f>L119</f>
        <v>-10300</v>
      </c>
      <c r="M118" s="101">
        <f t="shared" si="10"/>
        <v>0</v>
      </c>
      <c r="N118" s="82">
        <f>N119</f>
        <v>0</v>
      </c>
      <c r="O118" s="82">
        <f>O119</f>
        <v>0</v>
      </c>
      <c r="P118" s="101">
        <f t="shared" si="8"/>
        <v>0</v>
      </c>
      <c r="Q118" s="99"/>
      <c r="R118" s="99"/>
      <c r="S118" s="99"/>
    </row>
    <row r="119" spans="2:19" ht="12.75">
      <c r="B119" s="92" t="s">
        <v>773</v>
      </c>
      <c r="C119" s="80" t="s">
        <v>407</v>
      </c>
      <c r="D119" s="80" t="s">
        <v>638</v>
      </c>
      <c r="E119" s="81" t="s">
        <v>644</v>
      </c>
      <c r="F119" s="81" t="s">
        <v>1068</v>
      </c>
      <c r="G119" s="80" t="s">
        <v>1002</v>
      </c>
      <c r="H119" s="108">
        <v>10300</v>
      </c>
      <c r="I119" s="108">
        <v>-10300</v>
      </c>
      <c r="J119" s="109">
        <f t="shared" si="9"/>
        <v>0</v>
      </c>
      <c r="K119" s="82">
        <v>10300</v>
      </c>
      <c r="L119" s="82">
        <v>-10300</v>
      </c>
      <c r="M119" s="101">
        <f t="shared" si="10"/>
        <v>0</v>
      </c>
      <c r="N119" s="82">
        <v>0</v>
      </c>
      <c r="O119" s="82"/>
      <c r="P119" s="101">
        <f t="shared" si="8"/>
        <v>0</v>
      </c>
      <c r="Q119" s="99"/>
      <c r="R119" s="99"/>
      <c r="S119" s="99"/>
    </row>
    <row r="120" spans="2:19" ht="36">
      <c r="B120" s="92" t="s">
        <v>1092</v>
      </c>
      <c r="C120" s="80" t="s">
        <v>407</v>
      </c>
      <c r="D120" s="80" t="s">
        <v>638</v>
      </c>
      <c r="E120" s="81" t="s">
        <v>644</v>
      </c>
      <c r="F120" s="81" t="s">
        <v>1069</v>
      </c>
      <c r="G120" s="80"/>
      <c r="H120" s="108">
        <f>H121</f>
        <v>2000</v>
      </c>
      <c r="I120" s="108">
        <f>I121</f>
        <v>-2000</v>
      </c>
      <c r="J120" s="109">
        <f t="shared" si="9"/>
        <v>0</v>
      </c>
      <c r="K120" s="82">
        <f>K121</f>
        <v>2000</v>
      </c>
      <c r="L120" s="82">
        <f>L121</f>
        <v>-2000</v>
      </c>
      <c r="M120" s="101">
        <f t="shared" si="10"/>
        <v>0</v>
      </c>
      <c r="N120" s="82">
        <f>N121</f>
        <v>0</v>
      </c>
      <c r="O120" s="82">
        <f>O121</f>
        <v>0</v>
      </c>
      <c r="P120" s="101">
        <f t="shared" si="8"/>
        <v>0</v>
      </c>
      <c r="Q120" s="99"/>
      <c r="R120" s="99"/>
      <c r="S120" s="99"/>
    </row>
    <row r="121" spans="2:19" ht="12.75">
      <c r="B121" s="92" t="s">
        <v>773</v>
      </c>
      <c r="C121" s="80" t="s">
        <v>407</v>
      </c>
      <c r="D121" s="80" t="s">
        <v>638</v>
      </c>
      <c r="E121" s="81" t="s">
        <v>644</v>
      </c>
      <c r="F121" s="81" t="s">
        <v>1069</v>
      </c>
      <c r="G121" s="80" t="s">
        <v>1002</v>
      </c>
      <c r="H121" s="108">
        <v>2000</v>
      </c>
      <c r="I121" s="109">
        <v>-2000</v>
      </c>
      <c r="J121" s="109">
        <f t="shared" si="9"/>
        <v>0</v>
      </c>
      <c r="K121" s="82">
        <v>2000</v>
      </c>
      <c r="L121" s="71">
        <v>-2000</v>
      </c>
      <c r="M121" s="101">
        <f t="shared" si="10"/>
        <v>0</v>
      </c>
      <c r="N121" s="82">
        <v>0</v>
      </c>
      <c r="O121" s="71"/>
      <c r="P121" s="101">
        <f t="shared" si="8"/>
        <v>0</v>
      </c>
      <c r="Q121" s="99"/>
      <c r="R121" s="99"/>
      <c r="S121" s="99"/>
    </row>
    <row r="122" spans="2:19" s="64" customFormat="1" ht="24">
      <c r="B122" s="92" t="s">
        <v>915</v>
      </c>
      <c r="C122" s="69" t="s">
        <v>407</v>
      </c>
      <c r="D122" s="69" t="s">
        <v>638</v>
      </c>
      <c r="E122" s="70" t="s">
        <v>644</v>
      </c>
      <c r="F122" s="70" t="s">
        <v>741</v>
      </c>
      <c r="G122" s="69"/>
      <c r="H122" s="109">
        <f>H123+H125</f>
        <v>0</v>
      </c>
      <c r="I122" s="109">
        <f>I123+I125</f>
        <v>7445919</v>
      </c>
      <c r="J122" s="109">
        <f t="shared" si="9"/>
        <v>7445919</v>
      </c>
      <c r="K122" s="71">
        <f>K123+K125</f>
        <v>0</v>
      </c>
      <c r="L122" s="71">
        <f>L123+L125</f>
        <v>3447299</v>
      </c>
      <c r="M122" s="101">
        <f t="shared" si="10"/>
        <v>3447299</v>
      </c>
      <c r="N122" s="71">
        <f>N123+N125</f>
        <v>0</v>
      </c>
      <c r="O122" s="71">
        <f>O123+O125</f>
        <v>3447299</v>
      </c>
      <c r="P122" s="101">
        <f t="shared" si="8"/>
        <v>3447299</v>
      </c>
      <c r="Q122" s="99"/>
      <c r="R122" s="99"/>
      <c r="S122" s="99"/>
    </row>
    <row r="123" spans="2:19" s="64" customFormat="1" ht="24">
      <c r="B123" s="92" t="s">
        <v>916</v>
      </c>
      <c r="C123" s="69" t="s">
        <v>407</v>
      </c>
      <c r="D123" s="69" t="s">
        <v>638</v>
      </c>
      <c r="E123" s="70" t="s">
        <v>644</v>
      </c>
      <c r="F123" s="70" t="s">
        <v>672</v>
      </c>
      <c r="G123" s="69"/>
      <c r="H123" s="109">
        <f>H124</f>
        <v>0</v>
      </c>
      <c r="I123" s="109">
        <f>I124</f>
        <v>170000</v>
      </c>
      <c r="J123" s="109">
        <f t="shared" si="9"/>
        <v>170000</v>
      </c>
      <c r="K123" s="71">
        <f>K124</f>
        <v>0</v>
      </c>
      <c r="L123" s="71">
        <f>L124</f>
        <v>0</v>
      </c>
      <c r="M123" s="101">
        <f t="shared" si="10"/>
        <v>0</v>
      </c>
      <c r="N123" s="71">
        <f>N124</f>
        <v>0</v>
      </c>
      <c r="O123" s="71">
        <f>O124</f>
        <v>0</v>
      </c>
      <c r="P123" s="101">
        <f t="shared" si="8"/>
        <v>0</v>
      </c>
      <c r="Q123" s="99"/>
      <c r="R123" s="99"/>
      <c r="S123" s="99"/>
    </row>
    <row r="124" spans="2:19" s="64" customFormat="1" ht="24">
      <c r="B124" s="92" t="s">
        <v>768</v>
      </c>
      <c r="C124" s="69" t="s">
        <v>407</v>
      </c>
      <c r="D124" s="69" t="s">
        <v>638</v>
      </c>
      <c r="E124" s="70" t="s">
        <v>644</v>
      </c>
      <c r="F124" s="70" t="s">
        <v>672</v>
      </c>
      <c r="G124" s="69">
        <v>200</v>
      </c>
      <c r="H124" s="109">
        <v>0</v>
      </c>
      <c r="I124" s="109">
        <v>170000</v>
      </c>
      <c r="J124" s="109">
        <f t="shared" si="9"/>
        <v>170000</v>
      </c>
      <c r="K124" s="71">
        <v>0</v>
      </c>
      <c r="L124" s="71"/>
      <c r="M124" s="101">
        <f t="shared" si="10"/>
        <v>0</v>
      </c>
      <c r="N124" s="71">
        <v>0</v>
      </c>
      <c r="O124" s="71"/>
      <c r="P124" s="101">
        <f t="shared" si="8"/>
        <v>0</v>
      </c>
      <c r="Q124" s="99"/>
      <c r="R124" s="99"/>
      <c r="S124" s="99"/>
    </row>
    <row r="125" spans="2:19" s="64" customFormat="1" ht="19.5" customHeight="1">
      <c r="B125" s="100" t="s">
        <v>1085</v>
      </c>
      <c r="C125" s="69" t="s">
        <v>407</v>
      </c>
      <c r="D125" s="69" t="s">
        <v>638</v>
      </c>
      <c r="E125" s="70" t="s">
        <v>644</v>
      </c>
      <c r="F125" s="70" t="s">
        <v>1086</v>
      </c>
      <c r="G125" s="69"/>
      <c r="H125" s="109">
        <f>H126+H127</f>
        <v>0</v>
      </c>
      <c r="I125" s="109">
        <f>I126+I127</f>
        <v>7275919</v>
      </c>
      <c r="J125" s="109">
        <f t="shared" si="9"/>
        <v>7275919</v>
      </c>
      <c r="K125" s="71">
        <f>K126+K127</f>
        <v>0</v>
      </c>
      <c r="L125" s="71">
        <f>L126+L127</f>
        <v>3447299</v>
      </c>
      <c r="M125" s="101">
        <f t="shared" si="10"/>
        <v>3447299</v>
      </c>
      <c r="N125" s="71">
        <f>N126+N127</f>
        <v>0</v>
      </c>
      <c r="O125" s="71">
        <f>O126+O127</f>
        <v>3447299</v>
      </c>
      <c r="P125" s="101">
        <f t="shared" si="8"/>
        <v>3447299</v>
      </c>
      <c r="Q125" s="99"/>
      <c r="R125" s="99"/>
      <c r="S125" s="99"/>
    </row>
    <row r="126" spans="2:19" s="64" customFormat="1" ht="24">
      <c r="B126" s="92" t="s">
        <v>768</v>
      </c>
      <c r="C126" s="69" t="s">
        <v>407</v>
      </c>
      <c r="D126" s="69" t="s">
        <v>638</v>
      </c>
      <c r="E126" s="70" t="s">
        <v>644</v>
      </c>
      <c r="F126" s="70" t="s">
        <v>1086</v>
      </c>
      <c r="G126" s="69" t="s">
        <v>974</v>
      </c>
      <c r="H126" s="109">
        <v>0</v>
      </c>
      <c r="I126" s="109">
        <v>7066919</v>
      </c>
      <c r="J126" s="109">
        <f t="shared" si="9"/>
        <v>7066919</v>
      </c>
      <c r="K126" s="71">
        <v>0</v>
      </c>
      <c r="L126" s="71">
        <v>3238299</v>
      </c>
      <c r="M126" s="101">
        <f t="shared" si="10"/>
        <v>3238299</v>
      </c>
      <c r="N126" s="71">
        <v>0</v>
      </c>
      <c r="O126" s="71">
        <v>3238299</v>
      </c>
      <c r="P126" s="101">
        <f t="shared" si="8"/>
        <v>3238299</v>
      </c>
      <c r="Q126" s="99"/>
      <c r="R126" s="99"/>
      <c r="S126" s="99"/>
    </row>
    <row r="127" spans="2:19" s="64" customFormat="1" ht="12.75">
      <c r="B127" s="92" t="s">
        <v>771</v>
      </c>
      <c r="C127" s="69" t="s">
        <v>407</v>
      </c>
      <c r="D127" s="69" t="s">
        <v>638</v>
      </c>
      <c r="E127" s="70" t="s">
        <v>644</v>
      </c>
      <c r="F127" s="70" t="s">
        <v>1086</v>
      </c>
      <c r="G127" s="69" t="s">
        <v>970</v>
      </c>
      <c r="H127" s="109">
        <v>0</v>
      </c>
      <c r="I127" s="109">
        <v>209000</v>
      </c>
      <c r="J127" s="109">
        <f t="shared" si="9"/>
        <v>209000</v>
      </c>
      <c r="K127" s="71">
        <v>0</v>
      </c>
      <c r="L127" s="71">
        <f>159000+50000</f>
        <v>209000</v>
      </c>
      <c r="M127" s="101">
        <f t="shared" si="10"/>
        <v>209000</v>
      </c>
      <c r="N127" s="71">
        <v>0</v>
      </c>
      <c r="O127" s="71">
        <f>159000+50000</f>
        <v>209000</v>
      </c>
      <c r="P127" s="101">
        <f t="shared" si="8"/>
        <v>209000</v>
      </c>
      <c r="Q127" s="99"/>
      <c r="R127" s="99"/>
      <c r="S127" s="99"/>
    </row>
    <row r="128" spans="2:19" ht="12.75">
      <c r="B128" s="92" t="s">
        <v>809</v>
      </c>
      <c r="C128" s="80" t="s">
        <v>407</v>
      </c>
      <c r="D128" s="80" t="s">
        <v>638</v>
      </c>
      <c r="E128" s="81" t="s">
        <v>644</v>
      </c>
      <c r="F128" s="81" t="s">
        <v>785</v>
      </c>
      <c r="G128" s="80"/>
      <c r="H128" s="108">
        <f>H129+H131+H133+H137+H140</f>
        <v>222300</v>
      </c>
      <c r="I128" s="108">
        <f>I129+I131+I133+I137+I140</f>
        <v>8417430</v>
      </c>
      <c r="J128" s="109">
        <f t="shared" si="9"/>
        <v>8639730</v>
      </c>
      <c r="K128" s="82">
        <f>K129+K131+K133+K137+K140</f>
        <v>222300</v>
      </c>
      <c r="L128" s="82">
        <f>L129+L131+L133+L137+L140</f>
        <v>7664630</v>
      </c>
      <c r="M128" s="101">
        <f t="shared" si="10"/>
        <v>7886930</v>
      </c>
      <c r="N128" s="82">
        <f>N129+N131+N133+N137+N140</f>
        <v>0</v>
      </c>
      <c r="O128" s="82">
        <f>O129+O131+O133+O137+O140</f>
        <v>7886930</v>
      </c>
      <c r="P128" s="101">
        <f t="shared" si="8"/>
        <v>7886930</v>
      </c>
      <c r="Q128" s="99"/>
      <c r="R128" s="99"/>
      <c r="S128" s="99"/>
    </row>
    <row r="129" spans="2:19" ht="24">
      <c r="B129" s="92" t="s">
        <v>944</v>
      </c>
      <c r="C129" s="80" t="s">
        <v>407</v>
      </c>
      <c r="D129" s="80" t="s">
        <v>638</v>
      </c>
      <c r="E129" s="81" t="s">
        <v>644</v>
      </c>
      <c r="F129" s="81" t="s">
        <v>673</v>
      </c>
      <c r="G129" s="80"/>
      <c r="H129" s="108">
        <f>H130</f>
        <v>100</v>
      </c>
      <c r="I129" s="108">
        <f>I130</f>
        <v>0</v>
      </c>
      <c r="J129" s="109">
        <f t="shared" si="9"/>
        <v>100</v>
      </c>
      <c r="K129" s="82">
        <f>K130</f>
        <v>100</v>
      </c>
      <c r="L129" s="82">
        <f>L130</f>
        <v>0</v>
      </c>
      <c r="M129" s="101">
        <f t="shared" si="10"/>
        <v>100</v>
      </c>
      <c r="N129" s="82">
        <f>N130</f>
        <v>0</v>
      </c>
      <c r="O129" s="82">
        <f>O130</f>
        <v>100</v>
      </c>
      <c r="P129" s="101">
        <f t="shared" si="8"/>
        <v>100</v>
      </c>
      <c r="Q129" s="99"/>
      <c r="R129" s="99"/>
      <c r="S129" s="99"/>
    </row>
    <row r="130" spans="2:19" ht="24">
      <c r="B130" s="92" t="s">
        <v>768</v>
      </c>
      <c r="C130" s="80" t="s">
        <v>407</v>
      </c>
      <c r="D130" s="80" t="s">
        <v>638</v>
      </c>
      <c r="E130" s="81" t="s">
        <v>644</v>
      </c>
      <c r="F130" s="81" t="s">
        <v>673</v>
      </c>
      <c r="G130" s="80">
        <v>200</v>
      </c>
      <c r="H130" s="108">
        <v>100</v>
      </c>
      <c r="I130" s="109"/>
      <c r="J130" s="109">
        <f t="shared" si="9"/>
        <v>100</v>
      </c>
      <c r="K130" s="82">
        <v>100</v>
      </c>
      <c r="L130" s="71">
        <v>0</v>
      </c>
      <c r="M130" s="101">
        <f t="shared" si="10"/>
        <v>100</v>
      </c>
      <c r="N130" s="82">
        <v>0</v>
      </c>
      <c r="O130" s="71">
        <v>100</v>
      </c>
      <c r="P130" s="101">
        <f t="shared" si="8"/>
        <v>100</v>
      </c>
      <c r="Q130" s="99"/>
      <c r="R130" s="99"/>
      <c r="S130" s="99"/>
    </row>
    <row r="131" spans="2:19" ht="24">
      <c r="B131" s="92" t="s">
        <v>946</v>
      </c>
      <c r="C131" s="80" t="s">
        <v>407</v>
      </c>
      <c r="D131" s="80" t="s">
        <v>638</v>
      </c>
      <c r="E131" s="81" t="s">
        <v>644</v>
      </c>
      <c r="F131" s="81" t="s">
        <v>674</v>
      </c>
      <c r="G131" s="80"/>
      <c r="H131" s="108">
        <f>H132</f>
        <v>59600</v>
      </c>
      <c r="I131" s="108">
        <f>I132</f>
        <v>-500</v>
      </c>
      <c r="J131" s="109">
        <f t="shared" si="9"/>
        <v>59100</v>
      </c>
      <c r="K131" s="82">
        <f>K132</f>
        <v>59600</v>
      </c>
      <c r="L131" s="82">
        <f>L132</f>
        <v>-500</v>
      </c>
      <c r="M131" s="101">
        <f t="shared" si="10"/>
        <v>59100</v>
      </c>
      <c r="N131" s="82">
        <f>N132</f>
        <v>0</v>
      </c>
      <c r="O131" s="82">
        <f>O132</f>
        <v>59100</v>
      </c>
      <c r="P131" s="101">
        <f t="shared" si="8"/>
        <v>59100</v>
      </c>
      <c r="Q131" s="99"/>
      <c r="R131" s="99"/>
      <c r="S131" s="99"/>
    </row>
    <row r="132" spans="2:19" ht="24">
      <c r="B132" s="92" t="s">
        <v>768</v>
      </c>
      <c r="C132" s="80" t="s">
        <v>407</v>
      </c>
      <c r="D132" s="80" t="s">
        <v>638</v>
      </c>
      <c r="E132" s="81" t="s">
        <v>644</v>
      </c>
      <c r="F132" s="81" t="s">
        <v>674</v>
      </c>
      <c r="G132" s="80">
        <v>200</v>
      </c>
      <c r="H132" s="108">
        <v>59600</v>
      </c>
      <c r="I132" s="109">
        <v>-500</v>
      </c>
      <c r="J132" s="109">
        <f t="shared" si="9"/>
        <v>59100</v>
      </c>
      <c r="K132" s="82">
        <v>59600</v>
      </c>
      <c r="L132" s="71">
        <v>-500</v>
      </c>
      <c r="M132" s="101">
        <f t="shared" si="10"/>
        <v>59100</v>
      </c>
      <c r="N132" s="82">
        <v>0</v>
      </c>
      <c r="O132" s="71">
        <v>59100</v>
      </c>
      <c r="P132" s="101">
        <f t="shared" si="8"/>
        <v>59100</v>
      </c>
      <c r="Q132" s="99"/>
      <c r="R132" s="99"/>
      <c r="S132" s="99"/>
    </row>
    <row r="133" spans="2:19" ht="48">
      <c r="B133" s="92" t="s">
        <v>947</v>
      </c>
      <c r="C133" s="80" t="s">
        <v>407</v>
      </c>
      <c r="D133" s="80" t="s">
        <v>638</v>
      </c>
      <c r="E133" s="81" t="s">
        <v>644</v>
      </c>
      <c r="F133" s="81" t="s">
        <v>675</v>
      </c>
      <c r="G133" s="80"/>
      <c r="H133" s="108">
        <f>H134+H135</f>
        <v>162600</v>
      </c>
      <c r="I133" s="108">
        <f>I134+I135</f>
        <v>0</v>
      </c>
      <c r="J133" s="109">
        <f t="shared" si="9"/>
        <v>162600</v>
      </c>
      <c r="K133" s="82">
        <f>K134+K135</f>
        <v>162600</v>
      </c>
      <c r="L133" s="82">
        <f>L134+L135</f>
        <v>0</v>
      </c>
      <c r="M133" s="101">
        <f t="shared" si="10"/>
        <v>162600</v>
      </c>
      <c r="N133" s="82">
        <f>N134+N135</f>
        <v>0</v>
      </c>
      <c r="O133" s="82">
        <f>O134+O135</f>
        <v>162600</v>
      </c>
      <c r="P133" s="101">
        <f t="shared" si="8"/>
        <v>162600</v>
      </c>
      <c r="Q133" s="99"/>
      <c r="R133" s="99"/>
      <c r="S133" s="99"/>
    </row>
    <row r="134" spans="2:19" ht="48">
      <c r="B134" s="92" t="s">
        <v>767</v>
      </c>
      <c r="C134" s="80" t="s">
        <v>407</v>
      </c>
      <c r="D134" s="80" t="s">
        <v>638</v>
      </c>
      <c r="E134" s="81" t="s">
        <v>644</v>
      </c>
      <c r="F134" s="81" t="s">
        <v>675</v>
      </c>
      <c r="G134" s="80">
        <v>100</v>
      </c>
      <c r="H134" s="108">
        <v>141476</v>
      </c>
      <c r="I134" s="109">
        <v>7039</v>
      </c>
      <c r="J134" s="109">
        <f t="shared" si="9"/>
        <v>148515</v>
      </c>
      <c r="K134" s="82">
        <v>141476</v>
      </c>
      <c r="L134" s="71">
        <v>7039</v>
      </c>
      <c r="M134" s="101">
        <f t="shared" si="10"/>
        <v>148515</v>
      </c>
      <c r="N134" s="82">
        <v>0</v>
      </c>
      <c r="O134" s="71">
        <v>148515</v>
      </c>
      <c r="P134" s="101">
        <f t="shared" si="8"/>
        <v>148515</v>
      </c>
      <c r="Q134" s="99"/>
      <c r="R134" s="99"/>
      <c r="S134" s="99"/>
    </row>
    <row r="135" spans="2:19" ht="24">
      <c r="B135" s="92" t="s">
        <v>768</v>
      </c>
      <c r="C135" s="80" t="s">
        <v>407</v>
      </c>
      <c r="D135" s="80" t="s">
        <v>638</v>
      </c>
      <c r="E135" s="81" t="s">
        <v>644</v>
      </c>
      <c r="F135" s="81" t="s">
        <v>675</v>
      </c>
      <c r="G135" s="80">
        <v>200</v>
      </c>
      <c r="H135" s="108">
        <v>21124</v>
      </c>
      <c r="I135" s="109">
        <v>-7039</v>
      </c>
      <c r="J135" s="109">
        <f t="shared" si="9"/>
        <v>14085</v>
      </c>
      <c r="K135" s="82">
        <v>21124</v>
      </c>
      <c r="L135" s="71">
        <v>-7039</v>
      </c>
      <c r="M135" s="101">
        <f t="shared" si="10"/>
        <v>14085</v>
      </c>
      <c r="N135" s="82">
        <v>0</v>
      </c>
      <c r="O135" s="71">
        <v>14085</v>
      </c>
      <c r="P135" s="101">
        <f t="shared" si="8"/>
        <v>14085</v>
      </c>
      <c r="Q135" s="99"/>
      <c r="R135" s="99"/>
      <c r="S135" s="99"/>
    </row>
    <row r="136" spans="2:19" ht="28.5" customHeight="1">
      <c r="B136" s="100" t="s">
        <v>1133</v>
      </c>
      <c r="C136" s="69" t="s">
        <v>407</v>
      </c>
      <c r="D136" s="69" t="s">
        <v>638</v>
      </c>
      <c r="E136" s="70" t="s">
        <v>644</v>
      </c>
      <c r="F136" s="70" t="s">
        <v>734</v>
      </c>
      <c r="G136" s="80"/>
      <c r="H136" s="108">
        <f>H137</f>
        <v>0</v>
      </c>
      <c r="I136" s="108">
        <f>I137</f>
        <v>545400</v>
      </c>
      <c r="J136" s="109">
        <f t="shared" si="9"/>
        <v>545400</v>
      </c>
      <c r="K136" s="82">
        <f>K137</f>
        <v>0</v>
      </c>
      <c r="L136" s="82">
        <f>L137</f>
        <v>545400</v>
      </c>
      <c r="M136" s="101">
        <f t="shared" si="10"/>
        <v>545400</v>
      </c>
      <c r="N136" s="82">
        <f>N137</f>
        <v>0</v>
      </c>
      <c r="O136" s="82">
        <f>O137</f>
        <v>545400</v>
      </c>
      <c r="P136" s="101">
        <f t="shared" si="8"/>
        <v>545400</v>
      </c>
      <c r="Q136" s="99"/>
      <c r="R136" s="99"/>
      <c r="S136" s="99"/>
    </row>
    <row r="137" spans="2:19" s="64" customFormat="1" ht="24">
      <c r="B137" s="92" t="s">
        <v>813</v>
      </c>
      <c r="C137" s="69" t="s">
        <v>407</v>
      </c>
      <c r="D137" s="69" t="s">
        <v>638</v>
      </c>
      <c r="E137" s="70" t="s">
        <v>644</v>
      </c>
      <c r="F137" s="70" t="s">
        <v>658</v>
      </c>
      <c r="G137" s="69"/>
      <c r="H137" s="109">
        <f>H138</f>
        <v>0</v>
      </c>
      <c r="I137" s="109">
        <f>I138</f>
        <v>545400</v>
      </c>
      <c r="J137" s="109">
        <f t="shared" si="9"/>
        <v>545400</v>
      </c>
      <c r="K137" s="71">
        <f>K138</f>
        <v>0</v>
      </c>
      <c r="L137" s="71">
        <f>L138</f>
        <v>545400</v>
      </c>
      <c r="M137" s="101">
        <f t="shared" si="10"/>
        <v>545400</v>
      </c>
      <c r="N137" s="71">
        <f>N138</f>
        <v>0</v>
      </c>
      <c r="O137" s="71">
        <f>O138</f>
        <v>545400</v>
      </c>
      <c r="P137" s="101">
        <f t="shared" si="8"/>
        <v>545400</v>
      </c>
      <c r="Q137" s="99"/>
      <c r="R137" s="99"/>
      <c r="S137" s="99"/>
    </row>
    <row r="138" spans="2:19" s="64" customFormat="1" ht="48">
      <c r="B138" s="92" t="s">
        <v>767</v>
      </c>
      <c r="C138" s="69" t="s">
        <v>407</v>
      </c>
      <c r="D138" s="69" t="s">
        <v>638</v>
      </c>
      <c r="E138" s="70" t="s">
        <v>644</v>
      </c>
      <c r="F138" s="70" t="s">
        <v>658</v>
      </c>
      <c r="G138" s="69" t="s">
        <v>735</v>
      </c>
      <c r="H138" s="109">
        <v>0</v>
      </c>
      <c r="I138" s="109">
        <v>545400</v>
      </c>
      <c r="J138" s="109">
        <f t="shared" si="9"/>
        <v>545400</v>
      </c>
      <c r="K138" s="71">
        <v>0</v>
      </c>
      <c r="L138" s="71">
        <v>545400</v>
      </c>
      <c r="M138" s="101">
        <f t="shared" si="10"/>
        <v>545400</v>
      </c>
      <c r="N138" s="71">
        <v>0</v>
      </c>
      <c r="O138" s="71">
        <v>545400</v>
      </c>
      <c r="P138" s="101">
        <f t="shared" si="8"/>
        <v>545400</v>
      </c>
      <c r="Q138" s="99"/>
      <c r="R138" s="99"/>
      <c r="S138" s="99"/>
    </row>
    <row r="139" spans="2:19" s="64" customFormat="1" ht="18.75" customHeight="1">
      <c r="B139" s="100" t="s">
        <v>1134</v>
      </c>
      <c r="C139" s="69" t="s">
        <v>407</v>
      </c>
      <c r="D139" s="69" t="s">
        <v>638</v>
      </c>
      <c r="E139" s="70" t="s">
        <v>644</v>
      </c>
      <c r="F139" s="70" t="s">
        <v>1132</v>
      </c>
      <c r="G139" s="69"/>
      <c r="H139" s="109">
        <f>H140</f>
        <v>0</v>
      </c>
      <c r="I139" s="109">
        <f>I140</f>
        <v>7872530</v>
      </c>
      <c r="J139" s="109">
        <f t="shared" si="9"/>
        <v>7872530</v>
      </c>
      <c r="K139" s="71">
        <f>K140</f>
        <v>0</v>
      </c>
      <c r="L139" s="71">
        <f>L140</f>
        <v>7119730</v>
      </c>
      <c r="M139" s="101">
        <f t="shared" si="10"/>
        <v>7119730</v>
      </c>
      <c r="N139" s="71">
        <f>N140</f>
        <v>0</v>
      </c>
      <c r="O139" s="71">
        <f>O140</f>
        <v>7119730</v>
      </c>
      <c r="P139" s="101">
        <f t="shared" si="8"/>
        <v>7119730</v>
      </c>
      <c r="Q139" s="99"/>
      <c r="R139" s="99"/>
      <c r="S139" s="99"/>
    </row>
    <row r="140" spans="2:19" s="64" customFormat="1" ht="18.75" customHeight="1">
      <c r="B140" s="100" t="s">
        <v>1121</v>
      </c>
      <c r="C140" s="69" t="s">
        <v>407</v>
      </c>
      <c r="D140" s="69" t="s">
        <v>638</v>
      </c>
      <c r="E140" s="70" t="s">
        <v>644</v>
      </c>
      <c r="F140" s="70" t="s">
        <v>1109</v>
      </c>
      <c r="G140" s="69"/>
      <c r="H140" s="109">
        <f>H141+H142</f>
        <v>0</v>
      </c>
      <c r="I140" s="109">
        <f>I141+I142</f>
        <v>7872530</v>
      </c>
      <c r="J140" s="109">
        <f t="shared" si="9"/>
        <v>7872530</v>
      </c>
      <c r="K140" s="71">
        <f>K141+K142</f>
        <v>0</v>
      </c>
      <c r="L140" s="71">
        <f>L141+L142</f>
        <v>7119730</v>
      </c>
      <c r="M140" s="101">
        <f t="shared" si="10"/>
        <v>7119730</v>
      </c>
      <c r="N140" s="71">
        <f>N141+N142</f>
        <v>0</v>
      </c>
      <c r="O140" s="71">
        <f>O141+O142</f>
        <v>7119730</v>
      </c>
      <c r="P140" s="101">
        <f t="shared" si="8"/>
        <v>7119730</v>
      </c>
      <c r="Q140" s="99"/>
      <c r="R140" s="99"/>
      <c r="S140" s="99"/>
    </row>
    <row r="141" spans="2:19" s="64" customFormat="1" ht="48">
      <c r="B141" s="92" t="s">
        <v>767</v>
      </c>
      <c r="C141" s="69" t="s">
        <v>407</v>
      </c>
      <c r="D141" s="69" t="s">
        <v>638</v>
      </c>
      <c r="E141" s="70" t="s">
        <v>644</v>
      </c>
      <c r="F141" s="70" t="s">
        <v>1109</v>
      </c>
      <c r="G141" s="69" t="s">
        <v>735</v>
      </c>
      <c r="H141" s="109">
        <v>0</v>
      </c>
      <c r="I141" s="109">
        <v>7511730</v>
      </c>
      <c r="J141" s="109">
        <f t="shared" si="9"/>
        <v>7511730</v>
      </c>
      <c r="K141" s="71">
        <v>0</v>
      </c>
      <c r="L141" s="71">
        <v>7119730</v>
      </c>
      <c r="M141" s="101">
        <f t="shared" si="10"/>
        <v>7119730</v>
      </c>
      <c r="N141" s="71">
        <v>0</v>
      </c>
      <c r="O141" s="71">
        <v>7119730</v>
      </c>
      <c r="P141" s="101">
        <f t="shared" si="8"/>
        <v>7119730</v>
      </c>
      <c r="Q141" s="99"/>
      <c r="R141" s="99"/>
      <c r="S141" s="99"/>
    </row>
    <row r="142" spans="2:19" s="64" customFormat="1" ht="24">
      <c r="B142" s="92" t="s">
        <v>768</v>
      </c>
      <c r="C142" s="69" t="s">
        <v>407</v>
      </c>
      <c r="D142" s="69" t="s">
        <v>638</v>
      </c>
      <c r="E142" s="70" t="s">
        <v>644</v>
      </c>
      <c r="F142" s="70" t="s">
        <v>1109</v>
      </c>
      <c r="G142" s="69" t="s">
        <v>974</v>
      </c>
      <c r="H142" s="109">
        <v>0</v>
      </c>
      <c r="I142" s="109">
        <v>360800</v>
      </c>
      <c r="J142" s="109">
        <f t="shared" si="9"/>
        <v>360800</v>
      </c>
      <c r="K142" s="71"/>
      <c r="L142" s="71"/>
      <c r="M142" s="101">
        <f t="shared" si="10"/>
        <v>0</v>
      </c>
      <c r="N142" s="71"/>
      <c r="O142" s="71"/>
      <c r="P142" s="101">
        <f t="shared" si="8"/>
        <v>0</v>
      </c>
      <c r="Q142" s="99"/>
      <c r="R142" s="99"/>
      <c r="S142" s="99"/>
    </row>
    <row r="143" spans="2:19" ht="12.75">
      <c r="B143" s="92" t="s">
        <v>958</v>
      </c>
      <c r="C143" s="80" t="s">
        <v>407</v>
      </c>
      <c r="D143" s="80" t="s">
        <v>640</v>
      </c>
      <c r="E143" s="81"/>
      <c r="F143" s="81"/>
      <c r="G143" s="80"/>
      <c r="H143" s="108">
        <f>H144+H157</f>
        <v>1358900</v>
      </c>
      <c r="I143" s="108">
        <f>I144+I157</f>
        <v>2324629</v>
      </c>
      <c r="J143" s="109">
        <f t="shared" si="9"/>
        <v>3683529</v>
      </c>
      <c r="K143" s="82">
        <f>K144+K157</f>
        <v>1358900</v>
      </c>
      <c r="L143" s="82">
        <f>L144+L157</f>
        <v>1763399</v>
      </c>
      <c r="M143" s="101">
        <f t="shared" si="10"/>
        <v>3122299</v>
      </c>
      <c r="N143" s="82">
        <f>N144+N157</f>
        <v>0</v>
      </c>
      <c r="O143" s="82">
        <f>O144+O157</f>
        <v>3122299</v>
      </c>
      <c r="P143" s="101">
        <f t="shared" si="8"/>
        <v>3122299</v>
      </c>
      <c r="Q143" s="99"/>
      <c r="R143" s="99"/>
      <c r="S143" s="99"/>
    </row>
    <row r="144" spans="2:19" ht="24">
      <c r="B144" s="92" t="s">
        <v>949</v>
      </c>
      <c r="C144" s="80" t="s">
        <v>407</v>
      </c>
      <c r="D144" s="80" t="s">
        <v>640</v>
      </c>
      <c r="E144" s="81" t="s">
        <v>645</v>
      </c>
      <c r="F144" s="81"/>
      <c r="G144" s="80"/>
      <c r="H144" s="108">
        <f>H145+H152</f>
        <v>1338900</v>
      </c>
      <c r="I144" s="108">
        <f>I145+I152</f>
        <v>2324629</v>
      </c>
      <c r="J144" s="109">
        <f t="shared" si="9"/>
        <v>3663529</v>
      </c>
      <c r="K144" s="82">
        <f>K145+K152</f>
        <v>1338900</v>
      </c>
      <c r="L144" s="82">
        <f>L145+L152</f>
        <v>1783399</v>
      </c>
      <c r="M144" s="101">
        <f t="shared" si="10"/>
        <v>3122299</v>
      </c>
      <c r="N144" s="82">
        <f>N145+N152</f>
        <v>0</v>
      </c>
      <c r="O144" s="82">
        <f>O145+O152</f>
        <v>3122299</v>
      </c>
      <c r="P144" s="101">
        <f t="shared" si="8"/>
        <v>3122299</v>
      </c>
      <c r="Q144" s="99"/>
      <c r="R144" s="99"/>
      <c r="S144" s="99"/>
    </row>
    <row r="145" spans="2:19" ht="24">
      <c r="B145" s="92" t="s">
        <v>942</v>
      </c>
      <c r="C145" s="80" t="s">
        <v>407</v>
      </c>
      <c r="D145" s="80" t="s">
        <v>640</v>
      </c>
      <c r="E145" s="81" t="s">
        <v>645</v>
      </c>
      <c r="F145" s="81" t="s">
        <v>742</v>
      </c>
      <c r="G145" s="80"/>
      <c r="H145" s="108">
        <f>H149+H146</f>
        <v>1338900</v>
      </c>
      <c r="I145" s="108">
        <f>I149+I146</f>
        <v>-1338900</v>
      </c>
      <c r="J145" s="109">
        <f t="shared" si="9"/>
        <v>0</v>
      </c>
      <c r="K145" s="82">
        <f>K149+K146</f>
        <v>1338900</v>
      </c>
      <c r="L145" s="82">
        <f>L149+L146</f>
        <v>-1338900</v>
      </c>
      <c r="M145" s="101">
        <f t="shared" si="10"/>
        <v>0</v>
      </c>
      <c r="N145" s="82">
        <f>N149+N146</f>
        <v>0</v>
      </c>
      <c r="O145" s="82">
        <f>O149+O146</f>
        <v>0</v>
      </c>
      <c r="P145" s="101">
        <f aca="true" t="shared" si="11" ref="P145:P208">N145+O145</f>
        <v>0</v>
      </c>
      <c r="Q145" s="99"/>
      <c r="R145" s="99"/>
      <c r="S145" s="99"/>
    </row>
    <row r="146" spans="2:19" s="64" customFormat="1" ht="24">
      <c r="B146" s="92" t="s">
        <v>987</v>
      </c>
      <c r="C146" s="69" t="s">
        <v>407</v>
      </c>
      <c r="D146" s="69" t="s">
        <v>640</v>
      </c>
      <c r="E146" s="70" t="s">
        <v>645</v>
      </c>
      <c r="F146" s="70" t="s">
        <v>973</v>
      </c>
      <c r="G146" s="69"/>
      <c r="H146" s="109">
        <f>H147+H148</f>
        <v>0</v>
      </c>
      <c r="I146" s="109">
        <f>I147+I148</f>
        <v>0</v>
      </c>
      <c r="J146" s="109">
        <f>H146+I146</f>
        <v>0</v>
      </c>
      <c r="K146" s="71">
        <f>K147+K148</f>
        <v>0</v>
      </c>
      <c r="L146" s="71">
        <f>L147+L148</f>
        <v>0</v>
      </c>
      <c r="M146" s="101">
        <f aca="true" t="shared" si="12" ref="M146:M209">K146+L146</f>
        <v>0</v>
      </c>
      <c r="N146" s="71">
        <f>N147+N148</f>
        <v>0</v>
      </c>
      <c r="O146" s="71">
        <f>O147+O148</f>
        <v>0</v>
      </c>
      <c r="P146" s="101">
        <f t="shared" si="11"/>
        <v>0</v>
      </c>
      <c r="Q146" s="99"/>
      <c r="R146" s="99"/>
      <c r="S146" s="99"/>
    </row>
    <row r="147" spans="2:19" s="64" customFormat="1" ht="24">
      <c r="B147" s="92" t="s">
        <v>768</v>
      </c>
      <c r="C147" s="69" t="s">
        <v>407</v>
      </c>
      <c r="D147" s="69" t="s">
        <v>640</v>
      </c>
      <c r="E147" s="70" t="s">
        <v>645</v>
      </c>
      <c r="F147" s="70" t="s">
        <v>973</v>
      </c>
      <c r="G147" s="69" t="s">
        <v>974</v>
      </c>
      <c r="H147" s="109">
        <v>0</v>
      </c>
      <c r="I147" s="109"/>
      <c r="J147" s="109">
        <f>H147+I147</f>
        <v>0</v>
      </c>
      <c r="K147" s="71">
        <v>0</v>
      </c>
      <c r="L147" s="71"/>
      <c r="M147" s="101">
        <f t="shared" si="12"/>
        <v>0</v>
      </c>
      <c r="N147" s="71">
        <v>0</v>
      </c>
      <c r="O147" s="71"/>
      <c r="P147" s="101">
        <f t="shared" si="11"/>
        <v>0</v>
      </c>
      <c r="Q147" s="99"/>
      <c r="R147" s="99"/>
      <c r="S147" s="99"/>
    </row>
    <row r="148" spans="2:19" s="64" customFormat="1" ht="12.75">
      <c r="B148" s="92" t="s">
        <v>771</v>
      </c>
      <c r="C148" s="69" t="s">
        <v>407</v>
      </c>
      <c r="D148" s="69" t="s">
        <v>640</v>
      </c>
      <c r="E148" s="70" t="s">
        <v>645</v>
      </c>
      <c r="F148" s="70" t="s">
        <v>973</v>
      </c>
      <c r="G148" s="69" t="s">
        <v>970</v>
      </c>
      <c r="H148" s="109">
        <v>0</v>
      </c>
      <c r="I148" s="109"/>
      <c r="J148" s="109">
        <f aca="true" t="shared" si="13" ref="J148:J211">H148+I148</f>
        <v>0</v>
      </c>
      <c r="K148" s="71">
        <v>0</v>
      </c>
      <c r="L148" s="71"/>
      <c r="M148" s="101">
        <f t="shared" si="12"/>
        <v>0</v>
      </c>
      <c r="N148" s="71">
        <v>0</v>
      </c>
      <c r="O148" s="71"/>
      <c r="P148" s="101">
        <f t="shared" si="11"/>
        <v>0</v>
      </c>
      <c r="Q148" s="99"/>
      <c r="R148" s="99"/>
      <c r="S148" s="99"/>
    </row>
    <row r="149" spans="2:19" ht="12.75">
      <c r="B149" s="92" t="s">
        <v>943</v>
      </c>
      <c r="C149" s="80" t="s">
        <v>407</v>
      </c>
      <c r="D149" s="80" t="s">
        <v>640</v>
      </c>
      <c r="E149" s="81" t="s">
        <v>645</v>
      </c>
      <c r="F149" s="81" t="s">
        <v>676</v>
      </c>
      <c r="G149" s="80"/>
      <c r="H149" s="108">
        <f>H150+H151</f>
        <v>1338900</v>
      </c>
      <c r="I149" s="109">
        <f>I150+I151</f>
        <v>-1338900</v>
      </c>
      <c r="J149" s="109">
        <f t="shared" si="13"/>
        <v>0</v>
      </c>
      <c r="K149" s="82">
        <f>K150+K151</f>
        <v>1338900</v>
      </c>
      <c r="L149" s="71">
        <f>L150+L151</f>
        <v>-1338900</v>
      </c>
      <c r="M149" s="101">
        <f t="shared" si="12"/>
        <v>0</v>
      </c>
      <c r="N149" s="82">
        <f>N150+N151</f>
        <v>0</v>
      </c>
      <c r="O149" s="71">
        <f>O150+O151</f>
        <v>0</v>
      </c>
      <c r="P149" s="101">
        <f t="shared" si="11"/>
        <v>0</v>
      </c>
      <c r="Q149" s="99"/>
      <c r="R149" s="99"/>
      <c r="S149" s="99"/>
    </row>
    <row r="150" spans="2:19" ht="48">
      <c r="B150" s="92" t="s">
        <v>767</v>
      </c>
      <c r="C150" s="80" t="s">
        <v>407</v>
      </c>
      <c r="D150" s="80" t="s">
        <v>640</v>
      </c>
      <c r="E150" s="81" t="s">
        <v>645</v>
      </c>
      <c r="F150" s="81" t="s">
        <v>676</v>
      </c>
      <c r="G150" s="80">
        <v>100</v>
      </c>
      <c r="H150" s="108">
        <v>1064500</v>
      </c>
      <c r="I150" s="109">
        <v>-1064500</v>
      </c>
      <c r="J150" s="109">
        <f t="shared" si="13"/>
        <v>0</v>
      </c>
      <c r="K150" s="82">
        <v>1064500</v>
      </c>
      <c r="L150" s="71">
        <v>-1064500</v>
      </c>
      <c r="M150" s="101">
        <f t="shared" si="12"/>
        <v>0</v>
      </c>
      <c r="N150" s="82">
        <v>0</v>
      </c>
      <c r="O150" s="71"/>
      <c r="P150" s="101">
        <f t="shared" si="11"/>
        <v>0</v>
      </c>
      <c r="Q150" s="99"/>
      <c r="R150" s="99"/>
      <c r="S150" s="99"/>
    </row>
    <row r="151" spans="2:19" ht="24">
      <c r="B151" s="92" t="s">
        <v>768</v>
      </c>
      <c r="C151" s="80" t="s">
        <v>407</v>
      </c>
      <c r="D151" s="80" t="s">
        <v>640</v>
      </c>
      <c r="E151" s="81" t="s">
        <v>645</v>
      </c>
      <c r="F151" s="81" t="s">
        <v>676</v>
      </c>
      <c r="G151" s="80">
        <v>200</v>
      </c>
      <c r="H151" s="108">
        <v>274400</v>
      </c>
      <c r="I151" s="109">
        <v>-274400</v>
      </c>
      <c r="J151" s="109">
        <f t="shared" si="13"/>
        <v>0</v>
      </c>
      <c r="K151" s="82">
        <v>274400</v>
      </c>
      <c r="L151" s="71">
        <v>-274400</v>
      </c>
      <c r="M151" s="101">
        <f t="shared" si="12"/>
        <v>0</v>
      </c>
      <c r="N151" s="82">
        <v>0</v>
      </c>
      <c r="O151" s="71"/>
      <c r="P151" s="101">
        <f t="shared" si="11"/>
        <v>0</v>
      </c>
      <c r="Q151" s="99"/>
      <c r="R151" s="99"/>
      <c r="S151" s="99"/>
    </row>
    <row r="152" spans="2:19" ht="12.75">
      <c r="B152" s="100" t="s">
        <v>1122</v>
      </c>
      <c r="C152" s="80" t="s">
        <v>407</v>
      </c>
      <c r="D152" s="80" t="s">
        <v>640</v>
      </c>
      <c r="E152" s="81" t="s">
        <v>645</v>
      </c>
      <c r="F152" s="81" t="s">
        <v>1111</v>
      </c>
      <c r="G152" s="80"/>
      <c r="H152" s="108">
        <f>H153</f>
        <v>0</v>
      </c>
      <c r="I152" s="108">
        <f>I153</f>
        <v>3663529</v>
      </c>
      <c r="J152" s="109">
        <f t="shared" si="13"/>
        <v>3663529</v>
      </c>
      <c r="K152" s="82">
        <f>K153</f>
        <v>0</v>
      </c>
      <c r="L152" s="82">
        <f>L153</f>
        <v>3122299</v>
      </c>
      <c r="M152" s="101">
        <f t="shared" si="12"/>
        <v>3122299</v>
      </c>
      <c r="N152" s="82">
        <f>N153</f>
        <v>0</v>
      </c>
      <c r="O152" s="82">
        <f>O153</f>
        <v>3122299</v>
      </c>
      <c r="P152" s="101">
        <f t="shared" si="11"/>
        <v>3122299</v>
      </c>
      <c r="Q152" s="99"/>
      <c r="R152" s="99"/>
      <c r="S152" s="99"/>
    </row>
    <row r="153" spans="2:19" ht="24">
      <c r="B153" s="100" t="s">
        <v>1123</v>
      </c>
      <c r="C153" s="80" t="s">
        <v>407</v>
      </c>
      <c r="D153" s="80" t="s">
        <v>640</v>
      </c>
      <c r="E153" s="81" t="s">
        <v>645</v>
      </c>
      <c r="F153" s="81" t="s">
        <v>1110</v>
      </c>
      <c r="G153" s="80"/>
      <c r="H153" s="108">
        <f>H154+H155+H156</f>
        <v>0</v>
      </c>
      <c r="I153" s="108">
        <f>I154+I155+I156</f>
        <v>3663529</v>
      </c>
      <c r="J153" s="109">
        <f t="shared" si="13"/>
        <v>3663529</v>
      </c>
      <c r="K153" s="82">
        <f>K154+K155+K156</f>
        <v>0</v>
      </c>
      <c r="L153" s="82">
        <f>L154+L155+L156</f>
        <v>3122299</v>
      </c>
      <c r="M153" s="101">
        <f t="shared" si="12"/>
        <v>3122299</v>
      </c>
      <c r="N153" s="82">
        <f>N154+N155+N156</f>
        <v>0</v>
      </c>
      <c r="O153" s="82">
        <f>O154+O155+O156</f>
        <v>3122299</v>
      </c>
      <c r="P153" s="101">
        <f t="shared" si="11"/>
        <v>3122299</v>
      </c>
      <c r="Q153" s="99"/>
      <c r="R153" s="99"/>
      <c r="S153" s="99"/>
    </row>
    <row r="154" spans="2:19" ht="48">
      <c r="B154" s="92" t="s">
        <v>767</v>
      </c>
      <c r="C154" s="80" t="s">
        <v>407</v>
      </c>
      <c r="D154" s="80" t="s">
        <v>640</v>
      </c>
      <c r="E154" s="81" t="s">
        <v>645</v>
      </c>
      <c r="F154" s="81" t="s">
        <v>1110</v>
      </c>
      <c r="G154" s="80" t="s">
        <v>735</v>
      </c>
      <c r="H154" s="108">
        <v>0</v>
      </c>
      <c r="I154" s="109">
        <v>2923678</v>
      </c>
      <c r="J154" s="109">
        <f t="shared" si="13"/>
        <v>2923678</v>
      </c>
      <c r="K154" s="82">
        <v>0</v>
      </c>
      <c r="L154" s="71">
        <v>2873678</v>
      </c>
      <c r="M154" s="101">
        <f t="shared" si="12"/>
        <v>2873678</v>
      </c>
      <c r="N154" s="82">
        <v>0</v>
      </c>
      <c r="O154" s="71">
        <v>2873678</v>
      </c>
      <c r="P154" s="101">
        <f t="shared" si="11"/>
        <v>2873678</v>
      </c>
      <c r="Q154" s="99"/>
      <c r="R154" s="99"/>
      <c r="S154" s="99"/>
    </row>
    <row r="155" spans="2:19" ht="24">
      <c r="B155" s="92" t="s">
        <v>768</v>
      </c>
      <c r="C155" s="80" t="s">
        <v>407</v>
      </c>
      <c r="D155" s="80" t="s">
        <v>640</v>
      </c>
      <c r="E155" s="81" t="s">
        <v>645</v>
      </c>
      <c r="F155" s="81" t="s">
        <v>1110</v>
      </c>
      <c r="G155" s="80" t="s">
        <v>974</v>
      </c>
      <c r="H155" s="108">
        <v>0</v>
      </c>
      <c r="I155" s="109">
        <v>720739</v>
      </c>
      <c r="J155" s="109">
        <f t="shared" si="13"/>
        <v>720739</v>
      </c>
      <c r="K155" s="82">
        <v>0</v>
      </c>
      <c r="L155" s="71">
        <f>1181+228328</f>
        <v>229509</v>
      </c>
      <c r="M155" s="101">
        <f t="shared" si="12"/>
        <v>229509</v>
      </c>
      <c r="N155" s="82">
        <v>0</v>
      </c>
      <c r="O155" s="71">
        <f>1181+228328</f>
        <v>229509</v>
      </c>
      <c r="P155" s="101">
        <f t="shared" si="11"/>
        <v>229509</v>
      </c>
      <c r="Q155" s="99"/>
      <c r="R155" s="99"/>
      <c r="S155" s="99"/>
    </row>
    <row r="156" spans="2:19" ht="12.75">
      <c r="B156" s="92" t="s">
        <v>771</v>
      </c>
      <c r="C156" s="80" t="s">
        <v>407</v>
      </c>
      <c r="D156" s="80" t="s">
        <v>640</v>
      </c>
      <c r="E156" s="81" t="s">
        <v>645</v>
      </c>
      <c r="F156" s="81" t="s">
        <v>1110</v>
      </c>
      <c r="G156" s="80" t="s">
        <v>970</v>
      </c>
      <c r="H156" s="108">
        <v>0</v>
      </c>
      <c r="I156" s="109">
        <v>19112</v>
      </c>
      <c r="J156" s="109">
        <f t="shared" si="13"/>
        <v>19112</v>
      </c>
      <c r="K156" s="82"/>
      <c r="L156" s="71">
        <f>18464+648</f>
        <v>19112</v>
      </c>
      <c r="M156" s="101">
        <f t="shared" si="12"/>
        <v>19112</v>
      </c>
      <c r="N156" s="82"/>
      <c r="O156" s="71">
        <f>18464+648</f>
        <v>19112</v>
      </c>
      <c r="P156" s="101">
        <f t="shared" si="11"/>
        <v>19112</v>
      </c>
      <c r="Q156" s="99"/>
      <c r="R156" s="99"/>
      <c r="S156" s="99"/>
    </row>
    <row r="157" spans="1:19" ht="24">
      <c r="A157" s="83"/>
      <c r="B157" s="92" t="s">
        <v>1034</v>
      </c>
      <c r="C157" s="80" t="s">
        <v>407</v>
      </c>
      <c r="D157" s="80" t="s">
        <v>640</v>
      </c>
      <c r="E157" s="81" t="s">
        <v>646</v>
      </c>
      <c r="F157" s="81"/>
      <c r="G157" s="80"/>
      <c r="H157" s="108">
        <f>H158+H168+H165</f>
        <v>20000</v>
      </c>
      <c r="I157" s="108">
        <f>I158+I168+I165</f>
        <v>0</v>
      </c>
      <c r="J157" s="109">
        <f t="shared" si="13"/>
        <v>20000</v>
      </c>
      <c r="K157" s="82">
        <f>K158+K168+K165</f>
        <v>20000</v>
      </c>
      <c r="L157" s="82">
        <f>L158+L168+L165</f>
        <v>-20000</v>
      </c>
      <c r="M157" s="101">
        <f t="shared" si="12"/>
        <v>0</v>
      </c>
      <c r="N157" s="82">
        <f>N158+N168+N165</f>
        <v>0</v>
      </c>
      <c r="O157" s="82">
        <f>O158+O168+O165</f>
        <v>0</v>
      </c>
      <c r="P157" s="101">
        <f t="shared" si="11"/>
        <v>0</v>
      </c>
      <c r="Q157" s="99"/>
      <c r="R157" s="99"/>
      <c r="S157" s="99"/>
    </row>
    <row r="158" spans="1:19" s="64" customFormat="1" ht="24">
      <c r="A158" s="67"/>
      <c r="B158" s="92" t="s">
        <v>889</v>
      </c>
      <c r="C158" s="69" t="s">
        <v>407</v>
      </c>
      <c r="D158" s="69" t="s">
        <v>640</v>
      </c>
      <c r="E158" s="70" t="s">
        <v>646</v>
      </c>
      <c r="F158" s="70" t="s">
        <v>739</v>
      </c>
      <c r="G158" s="69"/>
      <c r="H158" s="109">
        <f>H159+H161+H163</f>
        <v>0</v>
      </c>
      <c r="I158" s="109">
        <f>I159+I161+I163</f>
        <v>0</v>
      </c>
      <c r="J158" s="109">
        <f t="shared" si="13"/>
        <v>0</v>
      </c>
      <c r="K158" s="71">
        <f>K159+K161+K163</f>
        <v>0</v>
      </c>
      <c r="L158" s="71">
        <f>L159+L161+L163</f>
        <v>0</v>
      </c>
      <c r="M158" s="101">
        <f t="shared" si="12"/>
        <v>0</v>
      </c>
      <c r="N158" s="71">
        <f>N159+N161+N163</f>
        <v>0</v>
      </c>
      <c r="O158" s="71">
        <f>O159+O161+O163</f>
        <v>0</v>
      </c>
      <c r="P158" s="101">
        <f t="shared" si="11"/>
        <v>0</v>
      </c>
      <c r="Q158" s="99"/>
      <c r="R158" s="99"/>
      <c r="S158" s="99"/>
    </row>
    <row r="159" spans="1:19" s="64" customFormat="1" ht="12.75">
      <c r="A159" s="67"/>
      <c r="B159" s="92" t="s">
        <v>893</v>
      </c>
      <c r="C159" s="69" t="s">
        <v>407</v>
      </c>
      <c r="D159" s="69" t="s">
        <v>640</v>
      </c>
      <c r="E159" s="70" t="s">
        <v>646</v>
      </c>
      <c r="F159" s="70" t="s">
        <v>677</v>
      </c>
      <c r="G159" s="69"/>
      <c r="H159" s="109">
        <f>H160</f>
        <v>0</v>
      </c>
      <c r="I159" s="109">
        <f>I160</f>
        <v>0</v>
      </c>
      <c r="J159" s="109">
        <f t="shared" si="13"/>
        <v>0</v>
      </c>
      <c r="K159" s="71">
        <f>K160</f>
        <v>0</v>
      </c>
      <c r="L159" s="71">
        <f>L160</f>
        <v>0</v>
      </c>
      <c r="M159" s="101">
        <f t="shared" si="12"/>
        <v>0</v>
      </c>
      <c r="N159" s="71">
        <f>N160</f>
        <v>0</v>
      </c>
      <c r="O159" s="71">
        <f>O160</f>
        <v>0</v>
      </c>
      <c r="P159" s="101">
        <f t="shared" si="11"/>
        <v>0</v>
      </c>
      <c r="Q159" s="99"/>
      <c r="R159" s="99"/>
      <c r="S159" s="99"/>
    </row>
    <row r="160" spans="1:19" s="64" customFormat="1" ht="24">
      <c r="A160" s="67"/>
      <c r="B160" s="92" t="s">
        <v>768</v>
      </c>
      <c r="C160" s="69" t="s">
        <v>407</v>
      </c>
      <c r="D160" s="69" t="s">
        <v>640</v>
      </c>
      <c r="E160" s="70" t="s">
        <v>646</v>
      </c>
      <c r="F160" s="70" t="s">
        <v>677</v>
      </c>
      <c r="G160" s="69">
        <v>200</v>
      </c>
      <c r="H160" s="109">
        <v>0</v>
      </c>
      <c r="I160" s="109"/>
      <c r="J160" s="109">
        <f t="shared" si="13"/>
        <v>0</v>
      </c>
      <c r="K160" s="71">
        <v>0</v>
      </c>
      <c r="L160" s="71"/>
      <c r="M160" s="101">
        <f t="shared" si="12"/>
        <v>0</v>
      </c>
      <c r="N160" s="71">
        <v>0</v>
      </c>
      <c r="O160" s="71"/>
      <c r="P160" s="101">
        <f t="shared" si="11"/>
        <v>0</v>
      </c>
      <c r="Q160" s="99"/>
      <c r="R160" s="99"/>
      <c r="S160" s="99"/>
    </row>
    <row r="161" spans="1:19" s="64" customFormat="1" ht="36">
      <c r="A161" s="67"/>
      <c r="B161" s="92" t="s">
        <v>894</v>
      </c>
      <c r="C161" s="69" t="s">
        <v>407</v>
      </c>
      <c r="D161" s="69" t="s">
        <v>640</v>
      </c>
      <c r="E161" s="70" t="s">
        <v>646</v>
      </c>
      <c r="F161" s="70" t="s">
        <v>678</v>
      </c>
      <c r="G161" s="69"/>
      <c r="H161" s="109">
        <f>H162</f>
        <v>0</v>
      </c>
      <c r="I161" s="109">
        <f>I162</f>
        <v>0</v>
      </c>
      <c r="J161" s="109">
        <f t="shared" si="13"/>
        <v>0</v>
      </c>
      <c r="K161" s="71">
        <f>K162</f>
        <v>0</v>
      </c>
      <c r="L161" s="71">
        <f>L162</f>
        <v>0</v>
      </c>
      <c r="M161" s="101">
        <f t="shared" si="12"/>
        <v>0</v>
      </c>
      <c r="N161" s="71">
        <f>N162</f>
        <v>0</v>
      </c>
      <c r="O161" s="71">
        <f>O162</f>
        <v>0</v>
      </c>
      <c r="P161" s="101">
        <f t="shared" si="11"/>
        <v>0</v>
      </c>
      <c r="Q161" s="99"/>
      <c r="R161" s="99"/>
      <c r="S161" s="99"/>
    </row>
    <row r="162" spans="1:19" s="64" customFormat="1" ht="12.75">
      <c r="A162" s="67"/>
      <c r="B162" s="92" t="s">
        <v>773</v>
      </c>
      <c r="C162" s="69" t="s">
        <v>407</v>
      </c>
      <c r="D162" s="69" t="s">
        <v>640</v>
      </c>
      <c r="E162" s="70" t="s">
        <v>646</v>
      </c>
      <c r="F162" s="70" t="s">
        <v>678</v>
      </c>
      <c r="G162" s="69">
        <v>300</v>
      </c>
      <c r="H162" s="109">
        <v>0</v>
      </c>
      <c r="I162" s="109"/>
      <c r="J162" s="109">
        <f t="shared" si="13"/>
        <v>0</v>
      </c>
      <c r="K162" s="71">
        <v>0</v>
      </c>
      <c r="L162" s="71"/>
      <c r="M162" s="101">
        <f t="shared" si="12"/>
        <v>0</v>
      </c>
      <c r="N162" s="71">
        <v>0</v>
      </c>
      <c r="O162" s="71"/>
      <c r="P162" s="101">
        <f t="shared" si="11"/>
        <v>0</v>
      </c>
      <c r="Q162" s="99"/>
      <c r="R162" s="99"/>
      <c r="S162" s="99"/>
    </row>
    <row r="163" spans="1:19" s="64" customFormat="1" ht="36">
      <c r="A163" s="67"/>
      <c r="B163" s="92" t="s">
        <v>894</v>
      </c>
      <c r="C163" s="69" t="s">
        <v>407</v>
      </c>
      <c r="D163" s="69" t="s">
        <v>640</v>
      </c>
      <c r="E163" s="70" t="s">
        <v>646</v>
      </c>
      <c r="F163" s="70" t="s">
        <v>679</v>
      </c>
      <c r="G163" s="69"/>
      <c r="H163" s="109">
        <f>H164</f>
        <v>0</v>
      </c>
      <c r="I163" s="109">
        <f>I164</f>
        <v>0</v>
      </c>
      <c r="J163" s="109">
        <f t="shared" si="13"/>
        <v>0</v>
      </c>
      <c r="K163" s="71">
        <f>K164</f>
        <v>0</v>
      </c>
      <c r="L163" s="71">
        <f>L164</f>
        <v>0</v>
      </c>
      <c r="M163" s="101">
        <f t="shared" si="12"/>
        <v>0</v>
      </c>
      <c r="N163" s="71">
        <f>N164</f>
        <v>0</v>
      </c>
      <c r="O163" s="71">
        <f>O164</f>
        <v>0</v>
      </c>
      <c r="P163" s="101">
        <f t="shared" si="11"/>
        <v>0</v>
      </c>
      <c r="Q163" s="99"/>
      <c r="R163" s="99"/>
      <c r="S163" s="99"/>
    </row>
    <row r="164" spans="1:19" s="64" customFormat="1" ht="12.75">
      <c r="A164" s="67"/>
      <c r="B164" s="92" t="s">
        <v>773</v>
      </c>
      <c r="C164" s="69" t="s">
        <v>407</v>
      </c>
      <c r="D164" s="69" t="s">
        <v>640</v>
      </c>
      <c r="E164" s="70" t="s">
        <v>646</v>
      </c>
      <c r="F164" s="70" t="s">
        <v>679</v>
      </c>
      <c r="G164" s="69">
        <v>300</v>
      </c>
      <c r="H164" s="109">
        <v>0</v>
      </c>
      <c r="I164" s="109"/>
      <c r="J164" s="109">
        <f t="shared" si="13"/>
        <v>0</v>
      </c>
      <c r="K164" s="71">
        <v>0</v>
      </c>
      <c r="L164" s="71"/>
      <c r="M164" s="101">
        <f t="shared" si="12"/>
        <v>0</v>
      </c>
      <c r="N164" s="71">
        <v>0</v>
      </c>
      <c r="O164" s="71"/>
      <c r="P164" s="101">
        <f t="shared" si="11"/>
        <v>0</v>
      </c>
      <c r="Q164" s="99"/>
      <c r="R164" s="99"/>
      <c r="S164" s="99"/>
    </row>
    <row r="165" spans="1:19" s="64" customFormat="1" ht="12.75">
      <c r="A165" s="67"/>
      <c r="B165" s="92" t="s">
        <v>1090</v>
      </c>
      <c r="C165" s="69" t="s">
        <v>407</v>
      </c>
      <c r="D165" s="69" t="s">
        <v>640</v>
      </c>
      <c r="E165" s="70" t="s">
        <v>646</v>
      </c>
      <c r="F165" s="81" t="s">
        <v>1088</v>
      </c>
      <c r="G165" s="69"/>
      <c r="H165" s="109">
        <f>H166</f>
        <v>10000</v>
      </c>
      <c r="I165" s="109">
        <f>I166</f>
        <v>-10000</v>
      </c>
      <c r="J165" s="109">
        <f t="shared" si="13"/>
        <v>0</v>
      </c>
      <c r="K165" s="71">
        <f>K166</f>
        <v>10000</v>
      </c>
      <c r="L165" s="71">
        <f>L166</f>
        <v>-10000</v>
      </c>
      <c r="M165" s="101">
        <f t="shared" si="12"/>
        <v>0</v>
      </c>
      <c r="N165" s="71">
        <f>N166</f>
        <v>0</v>
      </c>
      <c r="O165" s="71">
        <f>O166</f>
        <v>0</v>
      </c>
      <c r="P165" s="101">
        <f t="shared" si="11"/>
        <v>0</v>
      </c>
      <c r="Q165" s="99"/>
      <c r="R165" s="99"/>
      <c r="S165" s="99"/>
    </row>
    <row r="166" spans="1:19" s="64" customFormat="1" ht="36">
      <c r="A166" s="67"/>
      <c r="B166" s="92" t="s">
        <v>1091</v>
      </c>
      <c r="C166" s="69" t="s">
        <v>407</v>
      </c>
      <c r="D166" s="69" t="s">
        <v>640</v>
      </c>
      <c r="E166" s="70" t="s">
        <v>646</v>
      </c>
      <c r="F166" s="81" t="s">
        <v>1089</v>
      </c>
      <c r="G166" s="69"/>
      <c r="H166" s="109">
        <f>H167</f>
        <v>10000</v>
      </c>
      <c r="I166" s="109">
        <f>I167</f>
        <v>-10000</v>
      </c>
      <c r="J166" s="109">
        <f t="shared" si="13"/>
        <v>0</v>
      </c>
      <c r="K166" s="71">
        <f>K167</f>
        <v>10000</v>
      </c>
      <c r="L166" s="71">
        <f>L167</f>
        <v>-10000</v>
      </c>
      <c r="M166" s="101">
        <f t="shared" si="12"/>
        <v>0</v>
      </c>
      <c r="N166" s="71">
        <f>N167</f>
        <v>0</v>
      </c>
      <c r="O166" s="71">
        <f>O167</f>
        <v>0</v>
      </c>
      <c r="P166" s="101">
        <f t="shared" si="11"/>
        <v>0</v>
      </c>
      <c r="Q166" s="99"/>
      <c r="R166" s="99"/>
      <c r="S166" s="99"/>
    </row>
    <row r="167" spans="1:19" s="64" customFormat="1" ht="24">
      <c r="A167" s="67"/>
      <c r="B167" s="92" t="s">
        <v>768</v>
      </c>
      <c r="C167" s="69" t="s">
        <v>407</v>
      </c>
      <c r="D167" s="69" t="s">
        <v>640</v>
      </c>
      <c r="E167" s="70" t="s">
        <v>646</v>
      </c>
      <c r="F167" s="81" t="s">
        <v>1089</v>
      </c>
      <c r="G167" s="69" t="s">
        <v>974</v>
      </c>
      <c r="H167" s="109">
        <v>10000</v>
      </c>
      <c r="I167" s="109">
        <v>-10000</v>
      </c>
      <c r="J167" s="109">
        <f t="shared" si="13"/>
        <v>0</v>
      </c>
      <c r="K167" s="71">
        <v>10000</v>
      </c>
      <c r="L167" s="71">
        <v>-10000</v>
      </c>
      <c r="M167" s="101">
        <f t="shared" si="12"/>
        <v>0</v>
      </c>
      <c r="N167" s="71">
        <v>0</v>
      </c>
      <c r="O167" s="71"/>
      <c r="P167" s="101">
        <f t="shared" si="11"/>
        <v>0</v>
      </c>
      <c r="Q167" s="99"/>
      <c r="R167" s="99"/>
      <c r="S167" s="99"/>
    </row>
    <row r="168" spans="1:19" ht="24">
      <c r="A168" s="83"/>
      <c r="B168" s="92" t="s">
        <v>1080</v>
      </c>
      <c r="C168" s="80" t="s">
        <v>407</v>
      </c>
      <c r="D168" s="80" t="s">
        <v>640</v>
      </c>
      <c r="E168" s="81" t="s">
        <v>646</v>
      </c>
      <c r="F168" s="81" t="s">
        <v>1066</v>
      </c>
      <c r="G168" s="80"/>
      <c r="H168" s="108">
        <f>H171+H173+H175+H169</f>
        <v>10000</v>
      </c>
      <c r="I168" s="108">
        <f>I171+I173+I175+I169</f>
        <v>10000</v>
      </c>
      <c r="J168" s="109">
        <f t="shared" si="13"/>
        <v>20000</v>
      </c>
      <c r="K168" s="82">
        <f>K171+K173+K175+K169</f>
        <v>10000</v>
      </c>
      <c r="L168" s="82">
        <f>L171+L173+L175+L169</f>
        <v>-10000</v>
      </c>
      <c r="M168" s="101">
        <f t="shared" si="12"/>
        <v>0</v>
      </c>
      <c r="N168" s="82">
        <f>N171+N173+N175+N169</f>
        <v>0</v>
      </c>
      <c r="O168" s="82">
        <f>O171+O173+O175+O169</f>
        <v>0</v>
      </c>
      <c r="P168" s="101">
        <f t="shared" si="11"/>
        <v>0</v>
      </c>
      <c r="Q168" s="99"/>
      <c r="R168" s="99"/>
      <c r="S168" s="99"/>
    </row>
    <row r="169" spans="1:19" ht="24">
      <c r="A169" s="83"/>
      <c r="B169" s="100" t="s">
        <v>1124</v>
      </c>
      <c r="C169" s="80" t="s">
        <v>407</v>
      </c>
      <c r="D169" s="80" t="s">
        <v>640</v>
      </c>
      <c r="E169" s="81" t="s">
        <v>646</v>
      </c>
      <c r="F169" s="81" t="s">
        <v>1065</v>
      </c>
      <c r="G169" s="80"/>
      <c r="H169" s="108">
        <f>H170</f>
        <v>0</v>
      </c>
      <c r="I169" s="108">
        <f>I170</f>
        <v>20000</v>
      </c>
      <c r="J169" s="109">
        <f t="shared" si="13"/>
        <v>20000</v>
      </c>
      <c r="K169" s="82">
        <f>K170</f>
        <v>0</v>
      </c>
      <c r="L169" s="82">
        <f>L170</f>
        <v>0</v>
      </c>
      <c r="M169" s="101">
        <f t="shared" si="12"/>
        <v>0</v>
      </c>
      <c r="N169" s="82">
        <f>N170</f>
        <v>0</v>
      </c>
      <c r="O169" s="82">
        <f>O170</f>
        <v>0</v>
      </c>
      <c r="P169" s="101">
        <f t="shared" si="11"/>
        <v>0</v>
      </c>
      <c r="Q169" s="99"/>
      <c r="R169" s="99"/>
      <c r="S169" s="99"/>
    </row>
    <row r="170" spans="1:19" ht="24">
      <c r="A170" s="83"/>
      <c r="B170" s="92" t="s">
        <v>768</v>
      </c>
      <c r="C170" s="80" t="s">
        <v>407</v>
      </c>
      <c r="D170" s="80" t="s">
        <v>640</v>
      </c>
      <c r="E170" s="81" t="s">
        <v>646</v>
      </c>
      <c r="F170" s="81" t="s">
        <v>1065</v>
      </c>
      <c r="G170" s="80" t="s">
        <v>974</v>
      </c>
      <c r="H170" s="108">
        <v>0</v>
      </c>
      <c r="I170" s="108">
        <v>20000</v>
      </c>
      <c r="J170" s="109">
        <f t="shared" si="13"/>
        <v>20000</v>
      </c>
      <c r="K170" s="82">
        <v>0</v>
      </c>
      <c r="L170" s="82"/>
      <c r="M170" s="101">
        <f t="shared" si="12"/>
        <v>0</v>
      </c>
      <c r="N170" s="82"/>
      <c r="O170" s="82"/>
      <c r="P170" s="101">
        <f t="shared" si="11"/>
        <v>0</v>
      </c>
      <c r="Q170" s="99"/>
      <c r="R170" s="99"/>
      <c r="S170" s="99"/>
    </row>
    <row r="171" spans="1:19" ht="24">
      <c r="A171" s="83"/>
      <c r="B171" s="92" t="s">
        <v>1082</v>
      </c>
      <c r="C171" s="80" t="s">
        <v>407</v>
      </c>
      <c r="D171" s="80" t="s">
        <v>640</v>
      </c>
      <c r="E171" s="81" t="s">
        <v>646</v>
      </c>
      <c r="F171" s="81" t="s">
        <v>1067</v>
      </c>
      <c r="G171" s="80"/>
      <c r="H171" s="108">
        <f>H172</f>
        <v>10000</v>
      </c>
      <c r="I171" s="108">
        <f>I172</f>
        <v>-10000</v>
      </c>
      <c r="J171" s="109">
        <f t="shared" si="13"/>
        <v>0</v>
      </c>
      <c r="K171" s="82">
        <f>K172</f>
        <v>10000</v>
      </c>
      <c r="L171" s="82">
        <f>L172</f>
        <v>-10000</v>
      </c>
      <c r="M171" s="101">
        <f t="shared" si="12"/>
        <v>0</v>
      </c>
      <c r="N171" s="82">
        <f>N172</f>
        <v>0</v>
      </c>
      <c r="O171" s="82">
        <f>O172</f>
        <v>0</v>
      </c>
      <c r="P171" s="101">
        <f t="shared" si="11"/>
        <v>0</v>
      </c>
      <c r="Q171" s="99"/>
      <c r="R171" s="99"/>
      <c r="S171" s="99"/>
    </row>
    <row r="172" spans="1:19" ht="24">
      <c r="A172" s="83"/>
      <c r="B172" s="92" t="s">
        <v>768</v>
      </c>
      <c r="C172" s="80" t="s">
        <v>407</v>
      </c>
      <c r="D172" s="80" t="s">
        <v>640</v>
      </c>
      <c r="E172" s="81" t="s">
        <v>646</v>
      </c>
      <c r="F172" s="81" t="s">
        <v>1067</v>
      </c>
      <c r="G172" s="80" t="s">
        <v>974</v>
      </c>
      <c r="H172" s="108">
        <v>10000</v>
      </c>
      <c r="I172" s="109">
        <v>-10000</v>
      </c>
      <c r="J172" s="109">
        <f t="shared" si="13"/>
        <v>0</v>
      </c>
      <c r="K172" s="82">
        <v>10000</v>
      </c>
      <c r="L172" s="71">
        <v>-10000</v>
      </c>
      <c r="M172" s="101">
        <f t="shared" si="12"/>
        <v>0</v>
      </c>
      <c r="N172" s="82">
        <v>0</v>
      </c>
      <c r="O172" s="71"/>
      <c r="P172" s="101">
        <f t="shared" si="11"/>
        <v>0</v>
      </c>
      <c r="Q172" s="99"/>
      <c r="R172" s="99"/>
      <c r="S172" s="99"/>
    </row>
    <row r="173" spans="1:19" ht="36">
      <c r="A173" s="83"/>
      <c r="B173" s="92" t="s">
        <v>894</v>
      </c>
      <c r="C173" s="80" t="s">
        <v>407</v>
      </c>
      <c r="D173" s="80" t="s">
        <v>640</v>
      </c>
      <c r="E173" s="81" t="s">
        <v>646</v>
      </c>
      <c r="F173" s="81" t="s">
        <v>1068</v>
      </c>
      <c r="G173" s="80"/>
      <c r="H173" s="108">
        <f>H174</f>
        <v>0</v>
      </c>
      <c r="I173" s="108">
        <f>I174</f>
        <v>0</v>
      </c>
      <c r="J173" s="109">
        <f t="shared" si="13"/>
        <v>0</v>
      </c>
      <c r="K173" s="82">
        <f>K174</f>
        <v>0</v>
      </c>
      <c r="L173" s="82">
        <f>L174</f>
        <v>0</v>
      </c>
      <c r="M173" s="101">
        <f t="shared" si="12"/>
        <v>0</v>
      </c>
      <c r="N173" s="82">
        <f>N174</f>
        <v>0</v>
      </c>
      <c r="O173" s="82">
        <f>O174</f>
        <v>0</v>
      </c>
      <c r="P173" s="101">
        <f t="shared" si="11"/>
        <v>0</v>
      </c>
      <c r="Q173" s="99"/>
      <c r="R173" s="99"/>
      <c r="S173" s="99"/>
    </row>
    <row r="174" spans="1:19" ht="12.75">
      <c r="A174" s="83"/>
      <c r="B174" s="92" t="s">
        <v>773</v>
      </c>
      <c r="C174" s="80" t="s">
        <v>407</v>
      </c>
      <c r="D174" s="80" t="s">
        <v>640</v>
      </c>
      <c r="E174" s="81" t="s">
        <v>646</v>
      </c>
      <c r="F174" s="81" t="s">
        <v>1068</v>
      </c>
      <c r="G174" s="80" t="s">
        <v>1002</v>
      </c>
      <c r="H174" s="108">
        <v>0</v>
      </c>
      <c r="I174" s="109"/>
      <c r="J174" s="109">
        <f t="shared" si="13"/>
        <v>0</v>
      </c>
      <c r="K174" s="82">
        <v>0</v>
      </c>
      <c r="L174" s="71"/>
      <c r="M174" s="101">
        <f t="shared" si="12"/>
        <v>0</v>
      </c>
      <c r="N174" s="82">
        <v>0</v>
      </c>
      <c r="O174" s="71"/>
      <c r="P174" s="101">
        <f t="shared" si="11"/>
        <v>0</v>
      </c>
      <c r="Q174" s="99"/>
      <c r="R174" s="99"/>
      <c r="S174" s="99"/>
    </row>
    <row r="175" spans="1:19" ht="36">
      <c r="A175" s="83"/>
      <c r="B175" s="92" t="s">
        <v>894</v>
      </c>
      <c r="C175" s="80" t="s">
        <v>407</v>
      </c>
      <c r="D175" s="80" t="s">
        <v>640</v>
      </c>
      <c r="E175" s="81" t="s">
        <v>646</v>
      </c>
      <c r="F175" s="81" t="s">
        <v>1069</v>
      </c>
      <c r="G175" s="80"/>
      <c r="H175" s="108">
        <f>H176</f>
        <v>0</v>
      </c>
      <c r="I175" s="108">
        <f>I176</f>
        <v>0</v>
      </c>
      <c r="J175" s="109">
        <f t="shared" si="13"/>
        <v>0</v>
      </c>
      <c r="K175" s="82">
        <f>K176</f>
        <v>0</v>
      </c>
      <c r="L175" s="82">
        <f>L176</f>
        <v>0</v>
      </c>
      <c r="M175" s="101">
        <f t="shared" si="12"/>
        <v>0</v>
      </c>
      <c r="N175" s="82">
        <f>N176</f>
        <v>0</v>
      </c>
      <c r="O175" s="82">
        <f>O176</f>
        <v>0</v>
      </c>
      <c r="P175" s="101">
        <f t="shared" si="11"/>
        <v>0</v>
      </c>
      <c r="Q175" s="99"/>
      <c r="R175" s="99"/>
      <c r="S175" s="99"/>
    </row>
    <row r="176" spans="1:19" ht="12.75">
      <c r="A176" s="83"/>
      <c r="B176" s="92" t="s">
        <v>773</v>
      </c>
      <c r="C176" s="80" t="s">
        <v>407</v>
      </c>
      <c r="D176" s="80" t="s">
        <v>640</v>
      </c>
      <c r="E176" s="81" t="s">
        <v>646</v>
      </c>
      <c r="F176" s="81" t="s">
        <v>1069</v>
      </c>
      <c r="G176" s="80" t="s">
        <v>1002</v>
      </c>
      <c r="H176" s="108">
        <v>0</v>
      </c>
      <c r="I176" s="109"/>
      <c r="J176" s="109">
        <f t="shared" si="13"/>
        <v>0</v>
      </c>
      <c r="K176" s="82">
        <v>0</v>
      </c>
      <c r="L176" s="71"/>
      <c r="M176" s="101">
        <f t="shared" si="12"/>
        <v>0</v>
      </c>
      <c r="N176" s="82">
        <v>0</v>
      </c>
      <c r="O176" s="71"/>
      <c r="P176" s="101">
        <f t="shared" si="11"/>
        <v>0</v>
      </c>
      <c r="Q176" s="99"/>
      <c r="R176" s="99"/>
      <c r="S176" s="99"/>
    </row>
    <row r="177" spans="1:19" ht="12.75">
      <c r="A177" s="83"/>
      <c r="B177" s="92" t="s">
        <v>959</v>
      </c>
      <c r="C177" s="80" t="s">
        <v>407</v>
      </c>
      <c r="D177" s="80" t="s">
        <v>641</v>
      </c>
      <c r="E177" s="81"/>
      <c r="F177" s="81"/>
      <c r="G177" s="80"/>
      <c r="H177" s="108">
        <f>H178+H202+H209+H198</f>
        <v>11765800</v>
      </c>
      <c r="I177" s="108">
        <f>I178+I202+I209+I198</f>
        <v>776050</v>
      </c>
      <c r="J177" s="109">
        <f t="shared" si="13"/>
        <v>12541850</v>
      </c>
      <c r="K177" s="82">
        <f>K178+K202+K209+K198</f>
        <v>11031100</v>
      </c>
      <c r="L177" s="82">
        <f>L178+L202+L209+L198</f>
        <v>-132650</v>
      </c>
      <c r="M177" s="101">
        <f t="shared" si="12"/>
        <v>10898450</v>
      </c>
      <c r="N177" s="82">
        <f>N178+N202+N209+N198</f>
        <v>0</v>
      </c>
      <c r="O177" s="82">
        <f>O178+O202+O209+O198</f>
        <v>11137650</v>
      </c>
      <c r="P177" s="101">
        <f t="shared" si="11"/>
        <v>11137650</v>
      </c>
      <c r="Q177" s="99"/>
      <c r="R177" s="99"/>
      <c r="S177" s="99"/>
    </row>
    <row r="178" spans="1:19" ht="12.75">
      <c r="A178" s="83"/>
      <c r="B178" s="92" t="s">
        <v>462</v>
      </c>
      <c r="C178" s="80" t="s">
        <v>407</v>
      </c>
      <c r="D178" s="80" t="s">
        <v>641</v>
      </c>
      <c r="E178" s="81" t="s">
        <v>647</v>
      </c>
      <c r="F178" s="81"/>
      <c r="G178" s="80"/>
      <c r="H178" s="108">
        <f>H179+H190</f>
        <v>3764000</v>
      </c>
      <c r="I178" s="108">
        <f>I179+I190</f>
        <v>-507950</v>
      </c>
      <c r="J178" s="109">
        <f t="shared" si="13"/>
        <v>3256050</v>
      </c>
      <c r="K178" s="82">
        <f>K179+K190</f>
        <v>3764000</v>
      </c>
      <c r="L178" s="82">
        <f>L179+L190</f>
        <v>-943950</v>
      </c>
      <c r="M178" s="101">
        <f t="shared" si="12"/>
        <v>2820050</v>
      </c>
      <c r="N178" s="82">
        <f>N179+N190</f>
        <v>0</v>
      </c>
      <c r="O178" s="82">
        <f>O179+O190</f>
        <v>2820050</v>
      </c>
      <c r="P178" s="101">
        <f t="shared" si="11"/>
        <v>2820050</v>
      </c>
      <c r="Q178" s="99"/>
      <c r="R178" s="99"/>
      <c r="S178" s="99"/>
    </row>
    <row r="179" spans="2:19" ht="24">
      <c r="B179" s="92" t="s">
        <v>1076</v>
      </c>
      <c r="C179" s="80" t="s">
        <v>407</v>
      </c>
      <c r="D179" s="80" t="s">
        <v>641</v>
      </c>
      <c r="E179" s="81" t="s">
        <v>647</v>
      </c>
      <c r="F179" s="81" t="s">
        <v>743</v>
      </c>
      <c r="G179" s="80"/>
      <c r="H179" s="108">
        <f>H180+H183+H185+H188</f>
        <v>1479600</v>
      </c>
      <c r="I179" s="108">
        <f>I180+I183+I185+I188</f>
        <v>-399600</v>
      </c>
      <c r="J179" s="109">
        <f t="shared" si="13"/>
        <v>1080000</v>
      </c>
      <c r="K179" s="82">
        <f>K180+K183+K185+K188</f>
        <v>1479600</v>
      </c>
      <c r="L179" s="82">
        <f>L180+L183+L185+L188</f>
        <v>-619600</v>
      </c>
      <c r="M179" s="101">
        <f t="shared" si="12"/>
        <v>860000</v>
      </c>
      <c r="N179" s="82">
        <f>N180+N183+N185+N188</f>
        <v>0</v>
      </c>
      <c r="O179" s="82">
        <f>O180+O183+O185+O188</f>
        <v>860000</v>
      </c>
      <c r="P179" s="101">
        <f t="shared" si="11"/>
        <v>860000</v>
      </c>
      <c r="Q179" s="99"/>
      <c r="R179" s="99"/>
      <c r="S179" s="99"/>
    </row>
    <row r="180" spans="2:19" s="64" customFormat="1" ht="22.5" customHeight="1">
      <c r="B180" s="92" t="s">
        <v>826</v>
      </c>
      <c r="C180" s="69" t="s">
        <v>407</v>
      </c>
      <c r="D180" s="69" t="s">
        <v>641</v>
      </c>
      <c r="E180" s="70" t="s">
        <v>647</v>
      </c>
      <c r="F180" s="70" t="s">
        <v>680</v>
      </c>
      <c r="G180" s="69"/>
      <c r="H180" s="109">
        <f>H181+H182</f>
        <v>0</v>
      </c>
      <c r="I180" s="109">
        <f>I181+I182</f>
        <v>220000</v>
      </c>
      <c r="J180" s="109">
        <f t="shared" si="13"/>
        <v>220000</v>
      </c>
      <c r="K180" s="71">
        <f>K181+K182</f>
        <v>0</v>
      </c>
      <c r="L180" s="71">
        <f>L181+L182</f>
        <v>0</v>
      </c>
      <c r="M180" s="101">
        <f t="shared" si="12"/>
        <v>0</v>
      </c>
      <c r="N180" s="71">
        <f>N181+N182</f>
        <v>0</v>
      </c>
      <c r="O180" s="71">
        <f>O181+O182</f>
        <v>0</v>
      </c>
      <c r="P180" s="101">
        <f t="shared" si="11"/>
        <v>0</v>
      </c>
      <c r="Q180" s="99"/>
      <c r="R180" s="99"/>
      <c r="S180" s="99"/>
    </row>
    <row r="181" spans="2:19" s="64" customFormat="1" ht="24">
      <c r="B181" s="92" t="s">
        <v>768</v>
      </c>
      <c r="C181" s="69" t="s">
        <v>407</v>
      </c>
      <c r="D181" s="69" t="s">
        <v>641</v>
      </c>
      <c r="E181" s="70" t="s">
        <v>647</v>
      </c>
      <c r="F181" s="70" t="s">
        <v>680</v>
      </c>
      <c r="G181" s="69">
        <v>200</v>
      </c>
      <c r="H181" s="109">
        <v>0</v>
      </c>
      <c r="I181" s="109">
        <v>20000</v>
      </c>
      <c r="J181" s="109">
        <f t="shared" si="13"/>
        <v>20000</v>
      </c>
      <c r="K181" s="71">
        <v>0</v>
      </c>
      <c r="L181" s="71"/>
      <c r="M181" s="101">
        <f t="shared" si="12"/>
        <v>0</v>
      </c>
      <c r="N181" s="71">
        <v>0</v>
      </c>
      <c r="O181" s="71"/>
      <c r="P181" s="101">
        <f t="shared" si="11"/>
        <v>0</v>
      </c>
      <c r="Q181" s="99"/>
      <c r="R181" s="99"/>
      <c r="S181" s="99"/>
    </row>
    <row r="182" spans="2:19" s="64" customFormat="1" ht="12.75">
      <c r="B182" s="92"/>
      <c r="C182" s="69" t="s">
        <v>407</v>
      </c>
      <c r="D182" s="69" t="s">
        <v>641</v>
      </c>
      <c r="E182" s="70" t="s">
        <v>647</v>
      </c>
      <c r="F182" s="70" t="s">
        <v>680</v>
      </c>
      <c r="G182" s="69" t="s">
        <v>1002</v>
      </c>
      <c r="H182" s="109"/>
      <c r="I182" s="109">
        <v>200000</v>
      </c>
      <c r="J182" s="109">
        <f t="shared" si="13"/>
        <v>200000</v>
      </c>
      <c r="K182" s="71"/>
      <c r="L182" s="71"/>
      <c r="M182" s="101">
        <f t="shared" si="12"/>
        <v>0</v>
      </c>
      <c r="N182" s="71"/>
      <c r="O182" s="71"/>
      <c r="P182" s="101">
        <f t="shared" si="11"/>
        <v>0</v>
      </c>
      <c r="Q182" s="99"/>
      <c r="R182" s="99"/>
      <c r="S182" s="99"/>
    </row>
    <row r="183" spans="2:19" ht="23.25" customHeight="1">
      <c r="B183" s="94" t="s">
        <v>827</v>
      </c>
      <c r="C183" s="80" t="s">
        <v>407</v>
      </c>
      <c r="D183" s="80" t="s">
        <v>641</v>
      </c>
      <c r="E183" s="81" t="s">
        <v>647</v>
      </c>
      <c r="F183" s="81" t="s">
        <v>681</v>
      </c>
      <c r="G183" s="80"/>
      <c r="H183" s="108">
        <f>H184</f>
        <v>1077000</v>
      </c>
      <c r="I183" s="108">
        <f>I184</f>
        <v>-505600</v>
      </c>
      <c r="J183" s="109">
        <f t="shared" si="13"/>
        <v>571400</v>
      </c>
      <c r="K183" s="82">
        <f>K184</f>
        <v>1077000</v>
      </c>
      <c r="L183" s="82">
        <f>L184</f>
        <v>-505600</v>
      </c>
      <c r="M183" s="101">
        <f t="shared" si="12"/>
        <v>571400</v>
      </c>
      <c r="N183" s="82">
        <f>N184</f>
        <v>0</v>
      </c>
      <c r="O183" s="82">
        <f>O184</f>
        <v>571400</v>
      </c>
      <c r="P183" s="101">
        <f t="shared" si="11"/>
        <v>571400</v>
      </c>
      <c r="Q183" s="99"/>
      <c r="R183" s="99"/>
      <c r="S183" s="99"/>
    </row>
    <row r="184" spans="2:19" ht="24">
      <c r="B184" s="92" t="s">
        <v>768</v>
      </c>
      <c r="C184" s="80" t="s">
        <v>407</v>
      </c>
      <c r="D184" s="80" t="s">
        <v>641</v>
      </c>
      <c r="E184" s="81" t="s">
        <v>647</v>
      </c>
      <c r="F184" s="81" t="s">
        <v>681</v>
      </c>
      <c r="G184" s="80">
        <v>200</v>
      </c>
      <c r="H184" s="108">
        <v>1077000</v>
      </c>
      <c r="I184" s="109">
        <v>-505600</v>
      </c>
      <c r="J184" s="109">
        <f t="shared" si="13"/>
        <v>571400</v>
      </c>
      <c r="K184" s="82">
        <v>1077000</v>
      </c>
      <c r="L184" s="71">
        <v>-505600</v>
      </c>
      <c r="M184" s="101">
        <f t="shared" si="12"/>
        <v>571400</v>
      </c>
      <c r="N184" s="82">
        <v>0</v>
      </c>
      <c r="O184" s="71">
        <v>571400</v>
      </c>
      <c r="P184" s="101">
        <f t="shared" si="11"/>
        <v>571400</v>
      </c>
      <c r="Q184" s="99"/>
      <c r="R184" s="99"/>
      <c r="S184" s="99"/>
    </row>
    <row r="185" spans="2:19" ht="24">
      <c r="B185" s="92" t="s">
        <v>828</v>
      </c>
      <c r="C185" s="80" t="s">
        <v>407</v>
      </c>
      <c r="D185" s="80" t="s">
        <v>641</v>
      </c>
      <c r="E185" s="81" t="s">
        <v>647</v>
      </c>
      <c r="F185" s="81" t="s">
        <v>682</v>
      </c>
      <c r="G185" s="80"/>
      <c r="H185" s="108">
        <f>H187+H186</f>
        <v>402600</v>
      </c>
      <c r="I185" s="108">
        <f>I187+I186</f>
        <v>-114000</v>
      </c>
      <c r="J185" s="109">
        <f t="shared" si="13"/>
        <v>288600</v>
      </c>
      <c r="K185" s="82">
        <f>K187+K186</f>
        <v>402600</v>
      </c>
      <c r="L185" s="82">
        <f>L187+L186</f>
        <v>-114000</v>
      </c>
      <c r="M185" s="101">
        <f t="shared" si="12"/>
        <v>288600</v>
      </c>
      <c r="N185" s="82">
        <f>N187+N186</f>
        <v>0</v>
      </c>
      <c r="O185" s="82">
        <f>O187+O186</f>
        <v>288600</v>
      </c>
      <c r="P185" s="101">
        <f t="shared" si="11"/>
        <v>288600</v>
      </c>
      <c r="Q185" s="99"/>
      <c r="R185" s="99"/>
      <c r="S185" s="99"/>
    </row>
    <row r="186" spans="2:19" ht="48">
      <c r="B186" s="92" t="s">
        <v>767</v>
      </c>
      <c r="C186" s="80" t="s">
        <v>407</v>
      </c>
      <c r="D186" s="80" t="s">
        <v>641</v>
      </c>
      <c r="E186" s="81" t="s">
        <v>647</v>
      </c>
      <c r="F186" s="81" t="s">
        <v>682</v>
      </c>
      <c r="G186" s="80" t="s">
        <v>735</v>
      </c>
      <c r="H186" s="108">
        <v>30600</v>
      </c>
      <c r="I186" s="109">
        <v>2210</v>
      </c>
      <c r="J186" s="109">
        <f t="shared" si="13"/>
        <v>32810</v>
      </c>
      <c r="K186" s="82">
        <v>30600</v>
      </c>
      <c r="L186" s="71">
        <v>2210</v>
      </c>
      <c r="M186" s="101">
        <f t="shared" si="12"/>
        <v>32810</v>
      </c>
      <c r="N186" s="82">
        <v>0</v>
      </c>
      <c r="O186" s="71">
        <v>32810</v>
      </c>
      <c r="P186" s="101">
        <f t="shared" si="11"/>
        <v>32810</v>
      </c>
      <c r="Q186" s="99"/>
      <c r="R186" s="99"/>
      <c r="S186" s="99"/>
    </row>
    <row r="187" spans="2:19" ht="24">
      <c r="B187" s="92" t="s">
        <v>768</v>
      </c>
      <c r="C187" s="80" t="s">
        <v>407</v>
      </c>
      <c r="D187" s="80" t="s">
        <v>641</v>
      </c>
      <c r="E187" s="81" t="s">
        <v>647</v>
      </c>
      <c r="F187" s="81" t="s">
        <v>682</v>
      </c>
      <c r="G187" s="80">
        <v>200</v>
      </c>
      <c r="H187" s="108">
        <v>372000</v>
      </c>
      <c r="I187" s="109">
        <v>-116210</v>
      </c>
      <c r="J187" s="109">
        <f t="shared" si="13"/>
        <v>255790</v>
      </c>
      <c r="K187" s="82">
        <v>372000</v>
      </c>
      <c r="L187" s="71">
        <v>-116210</v>
      </c>
      <c r="M187" s="101">
        <f t="shared" si="12"/>
        <v>255790</v>
      </c>
      <c r="N187" s="82">
        <v>0</v>
      </c>
      <c r="O187" s="71">
        <v>255790</v>
      </c>
      <c r="P187" s="101">
        <f t="shared" si="11"/>
        <v>255790</v>
      </c>
      <c r="Q187" s="99"/>
      <c r="R187" s="99"/>
      <c r="S187" s="99"/>
    </row>
    <row r="188" spans="2:19" s="64" customFormat="1" ht="12.75">
      <c r="B188" s="92" t="s">
        <v>829</v>
      </c>
      <c r="C188" s="69" t="s">
        <v>407</v>
      </c>
      <c r="D188" s="69" t="s">
        <v>641</v>
      </c>
      <c r="E188" s="70" t="s">
        <v>647</v>
      </c>
      <c r="F188" s="70" t="s">
        <v>683</v>
      </c>
      <c r="G188" s="69"/>
      <c r="H188" s="109">
        <f>H189</f>
        <v>0</v>
      </c>
      <c r="I188" s="109">
        <f>I189</f>
        <v>0</v>
      </c>
      <c r="J188" s="109">
        <f t="shared" si="13"/>
        <v>0</v>
      </c>
      <c r="K188" s="71">
        <f>K189</f>
        <v>0</v>
      </c>
      <c r="L188" s="71">
        <f>L189</f>
        <v>0</v>
      </c>
      <c r="M188" s="101">
        <f t="shared" si="12"/>
        <v>0</v>
      </c>
      <c r="N188" s="71">
        <f>N189</f>
        <v>0</v>
      </c>
      <c r="O188" s="71">
        <f>O189</f>
        <v>0</v>
      </c>
      <c r="P188" s="101">
        <f t="shared" si="11"/>
        <v>0</v>
      </c>
      <c r="Q188" s="99"/>
      <c r="R188" s="99"/>
      <c r="S188" s="99"/>
    </row>
    <row r="189" spans="2:19" s="64" customFormat="1" ht="24">
      <c r="B189" s="92" t="s">
        <v>768</v>
      </c>
      <c r="C189" s="69" t="s">
        <v>407</v>
      </c>
      <c r="D189" s="69" t="s">
        <v>641</v>
      </c>
      <c r="E189" s="70" t="s">
        <v>647</v>
      </c>
      <c r="F189" s="70" t="s">
        <v>683</v>
      </c>
      <c r="G189" s="69">
        <v>200</v>
      </c>
      <c r="H189" s="109"/>
      <c r="I189" s="109"/>
      <c r="J189" s="109">
        <f t="shared" si="13"/>
        <v>0</v>
      </c>
      <c r="K189" s="71"/>
      <c r="L189" s="71"/>
      <c r="M189" s="101">
        <f t="shared" si="12"/>
        <v>0</v>
      </c>
      <c r="N189" s="71">
        <v>0</v>
      </c>
      <c r="O189" s="71"/>
      <c r="P189" s="101">
        <f t="shared" si="11"/>
        <v>0</v>
      </c>
      <c r="Q189" s="99"/>
      <c r="R189" s="99"/>
      <c r="S189" s="99"/>
    </row>
    <row r="190" spans="2:19" ht="24">
      <c r="B190" s="92" t="s">
        <v>830</v>
      </c>
      <c r="C190" s="80" t="s">
        <v>407</v>
      </c>
      <c r="D190" s="80" t="s">
        <v>641</v>
      </c>
      <c r="E190" s="81" t="s">
        <v>647</v>
      </c>
      <c r="F190" s="81" t="s">
        <v>783</v>
      </c>
      <c r="G190" s="80"/>
      <c r="H190" s="108">
        <f>H191</f>
        <v>2284400</v>
      </c>
      <c r="I190" s="108">
        <f>I191</f>
        <v>-108350</v>
      </c>
      <c r="J190" s="109">
        <f t="shared" si="13"/>
        <v>2176050</v>
      </c>
      <c r="K190" s="82">
        <f>K191</f>
        <v>2284400</v>
      </c>
      <c r="L190" s="82">
        <f>L191</f>
        <v>-324350</v>
      </c>
      <c r="M190" s="101">
        <f t="shared" si="12"/>
        <v>1960050</v>
      </c>
      <c r="N190" s="82">
        <f>N191</f>
        <v>0</v>
      </c>
      <c r="O190" s="82">
        <f>O191</f>
        <v>1960050</v>
      </c>
      <c r="P190" s="101">
        <f t="shared" si="11"/>
        <v>1960050</v>
      </c>
      <c r="Q190" s="99"/>
      <c r="R190" s="99"/>
      <c r="S190" s="99"/>
    </row>
    <row r="191" spans="2:19" ht="12.75">
      <c r="B191" s="92" t="s">
        <v>831</v>
      </c>
      <c r="C191" s="80" t="s">
        <v>407</v>
      </c>
      <c r="D191" s="80" t="s">
        <v>641</v>
      </c>
      <c r="E191" s="81" t="s">
        <v>647</v>
      </c>
      <c r="F191" s="81" t="s">
        <v>789</v>
      </c>
      <c r="G191" s="80"/>
      <c r="H191" s="108">
        <f>H192+H194</f>
        <v>2284400</v>
      </c>
      <c r="I191" s="108">
        <f>I192+I194</f>
        <v>-108350</v>
      </c>
      <c r="J191" s="109">
        <f t="shared" si="13"/>
        <v>2176050</v>
      </c>
      <c r="K191" s="82">
        <f>K192+K194</f>
        <v>2284400</v>
      </c>
      <c r="L191" s="82">
        <f>L192+L194</f>
        <v>-324350</v>
      </c>
      <c r="M191" s="101">
        <f t="shared" si="12"/>
        <v>1960050</v>
      </c>
      <c r="N191" s="82">
        <f>N192+N194</f>
        <v>0</v>
      </c>
      <c r="O191" s="82">
        <f>O192+O194</f>
        <v>1960050</v>
      </c>
      <c r="P191" s="101">
        <f t="shared" si="11"/>
        <v>1960050</v>
      </c>
      <c r="Q191" s="99"/>
      <c r="R191" s="99"/>
      <c r="S191" s="99"/>
    </row>
    <row r="192" spans="2:19" ht="24">
      <c r="B192" s="92" t="s">
        <v>832</v>
      </c>
      <c r="C192" s="80" t="s">
        <v>407</v>
      </c>
      <c r="D192" s="80" t="s">
        <v>641</v>
      </c>
      <c r="E192" s="81" t="s">
        <v>647</v>
      </c>
      <c r="F192" s="81" t="s">
        <v>790</v>
      </c>
      <c r="G192" s="80"/>
      <c r="H192" s="108">
        <f>H193</f>
        <v>1659400</v>
      </c>
      <c r="I192" s="108">
        <f>I193</f>
        <v>35300</v>
      </c>
      <c r="J192" s="109">
        <f t="shared" si="13"/>
        <v>1694700</v>
      </c>
      <c r="K192" s="82">
        <f>K193</f>
        <v>1659400</v>
      </c>
      <c r="L192" s="82">
        <f>L193</f>
        <v>35300</v>
      </c>
      <c r="M192" s="101">
        <f t="shared" si="12"/>
        <v>1694700</v>
      </c>
      <c r="N192" s="82">
        <f>N193</f>
        <v>0</v>
      </c>
      <c r="O192" s="82">
        <f>O193</f>
        <v>1694700</v>
      </c>
      <c r="P192" s="101">
        <f t="shared" si="11"/>
        <v>1694700</v>
      </c>
      <c r="Q192" s="99"/>
      <c r="R192" s="99"/>
      <c r="S192" s="99"/>
    </row>
    <row r="193" spans="2:19" ht="48">
      <c r="B193" s="92" t="s">
        <v>767</v>
      </c>
      <c r="C193" s="80" t="s">
        <v>407</v>
      </c>
      <c r="D193" s="80" t="s">
        <v>641</v>
      </c>
      <c r="E193" s="81" t="s">
        <v>647</v>
      </c>
      <c r="F193" s="81" t="s">
        <v>790</v>
      </c>
      <c r="G193" s="80">
        <v>100</v>
      </c>
      <c r="H193" s="108">
        <v>1659400</v>
      </c>
      <c r="I193" s="109">
        <v>35300</v>
      </c>
      <c r="J193" s="109">
        <f t="shared" si="13"/>
        <v>1694700</v>
      </c>
      <c r="K193" s="82">
        <v>1659400</v>
      </c>
      <c r="L193" s="71">
        <v>35300</v>
      </c>
      <c r="M193" s="101">
        <f t="shared" si="12"/>
        <v>1694700</v>
      </c>
      <c r="N193" s="82">
        <v>0</v>
      </c>
      <c r="O193" s="71">
        <v>1694700</v>
      </c>
      <c r="P193" s="101">
        <f t="shared" si="11"/>
        <v>1694700</v>
      </c>
      <c r="Q193" s="99"/>
      <c r="R193" s="99"/>
      <c r="S193" s="99"/>
    </row>
    <row r="194" spans="2:19" ht="24">
      <c r="B194" s="92" t="s">
        <v>833</v>
      </c>
      <c r="C194" s="80" t="s">
        <v>407</v>
      </c>
      <c r="D194" s="80" t="s">
        <v>641</v>
      </c>
      <c r="E194" s="81" t="s">
        <v>647</v>
      </c>
      <c r="F194" s="81" t="s">
        <v>791</v>
      </c>
      <c r="G194" s="80"/>
      <c r="H194" s="108">
        <f>H195+H196+H197</f>
        <v>625000</v>
      </c>
      <c r="I194" s="108">
        <f>I195+I196+I197</f>
        <v>-143650</v>
      </c>
      <c r="J194" s="109">
        <f t="shared" si="13"/>
        <v>481350</v>
      </c>
      <c r="K194" s="82">
        <f>K195+K196+K197</f>
        <v>625000</v>
      </c>
      <c r="L194" s="71">
        <f>L195+L196+L197</f>
        <v>-359650</v>
      </c>
      <c r="M194" s="101">
        <f t="shared" si="12"/>
        <v>265350</v>
      </c>
      <c r="N194" s="82">
        <f>N195+N196+N197</f>
        <v>0</v>
      </c>
      <c r="O194" s="71">
        <f>O195+O196+O197</f>
        <v>265350</v>
      </c>
      <c r="P194" s="101">
        <f t="shared" si="11"/>
        <v>265350</v>
      </c>
      <c r="Q194" s="99"/>
      <c r="R194" s="99"/>
      <c r="S194" s="99"/>
    </row>
    <row r="195" spans="2:19" ht="48">
      <c r="B195" s="92" t="s">
        <v>767</v>
      </c>
      <c r="C195" s="80" t="s">
        <v>407</v>
      </c>
      <c r="D195" s="80" t="s">
        <v>641</v>
      </c>
      <c r="E195" s="81" t="s">
        <v>647</v>
      </c>
      <c r="F195" s="81" t="s">
        <v>791</v>
      </c>
      <c r="G195" s="80">
        <v>100</v>
      </c>
      <c r="H195" s="108">
        <v>522800</v>
      </c>
      <c r="I195" s="109">
        <v>-214650</v>
      </c>
      <c r="J195" s="109">
        <f t="shared" si="13"/>
        <v>308150</v>
      </c>
      <c r="K195" s="82">
        <v>522800</v>
      </c>
      <c r="L195" s="71">
        <v>-261450</v>
      </c>
      <c r="M195" s="101">
        <f t="shared" si="12"/>
        <v>261350</v>
      </c>
      <c r="N195" s="82">
        <v>0</v>
      </c>
      <c r="O195" s="71">
        <v>261350</v>
      </c>
      <c r="P195" s="101">
        <f t="shared" si="11"/>
        <v>261350</v>
      </c>
      <c r="Q195" s="99"/>
      <c r="R195" s="99"/>
      <c r="S195" s="99"/>
    </row>
    <row r="196" spans="2:19" ht="24">
      <c r="B196" s="92" t="s">
        <v>768</v>
      </c>
      <c r="C196" s="80" t="s">
        <v>407</v>
      </c>
      <c r="D196" s="80" t="s">
        <v>641</v>
      </c>
      <c r="E196" s="81" t="s">
        <v>647</v>
      </c>
      <c r="F196" s="81" t="s">
        <v>791</v>
      </c>
      <c r="G196" s="80">
        <v>200</v>
      </c>
      <c r="H196" s="108">
        <v>95700</v>
      </c>
      <c r="I196" s="109">
        <v>73500</v>
      </c>
      <c r="J196" s="109">
        <f t="shared" si="13"/>
        <v>169200</v>
      </c>
      <c r="K196" s="82">
        <v>95700</v>
      </c>
      <c r="L196" s="71">
        <v>-95700</v>
      </c>
      <c r="M196" s="101">
        <f t="shared" si="12"/>
        <v>0</v>
      </c>
      <c r="N196" s="82">
        <v>0</v>
      </c>
      <c r="O196" s="71"/>
      <c r="P196" s="101">
        <f t="shared" si="11"/>
        <v>0</v>
      </c>
      <c r="Q196" s="99"/>
      <c r="R196" s="99"/>
      <c r="S196" s="99"/>
    </row>
    <row r="197" spans="2:19" ht="12.75">
      <c r="B197" s="92" t="s">
        <v>771</v>
      </c>
      <c r="C197" s="80" t="s">
        <v>407</v>
      </c>
      <c r="D197" s="80" t="s">
        <v>641</v>
      </c>
      <c r="E197" s="81" t="s">
        <v>647</v>
      </c>
      <c r="F197" s="81" t="s">
        <v>791</v>
      </c>
      <c r="G197" s="80">
        <v>800</v>
      </c>
      <c r="H197" s="108">
        <v>6500</v>
      </c>
      <c r="I197" s="109">
        <v>-2500</v>
      </c>
      <c r="J197" s="109">
        <f t="shared" si="13"/>
        <v>4000</v>
      </c>
      <c r="K197" s="82">
        <v>6500</v>
      </c>
      <c r="L197" s="71">
        <v>-2500</v>
      </c>
      <c r="M197" s="101">
        <f t="shared" si="12"/>
        <v>4000</v>
      </c>
      <c r="N197" s="82">
        <v>0</v>
      </c>
      <c r="O197" s="71">
        <v>4000</v>
      </c>
      <c r="P197" s="101">
        <f t="shared" si="11"/>
        <v>4000</v>
      </c>
      <c r="Q197" s="99"/>
      <c r="R197" s="99"/>
      <c r="S197" s="99"/>
    </row>
    <row r="198" spans="2:19" ht="12.75">
      <c r="B198" s="92" t="s">
        <v>354</v>
      </c>
      <c r="C198" s="80" t="s">
        <v>407</v>
      </c>
      <c r="D198" s="80" t="s">
        <v>641</v>
      </c>
      <c r="E198" s="80" t="s">
        <v>642</v>
      </c>
      <c r="F198" s="81"/>
      <c r="G198" s="80"/>
      <c r="H198" s="108">
        <f aca="true" t="shared" si="14" ref="H198:I200">H199</f>
        <v>0</v>
      </c>
      <c r="I198" s="108">
        <f t="shared" si="14"/>
        <v>50000</v>
      </c>
      <c r="J198" s="109">
        <f t="shared" si="13"/>
        <v>50000</v>
      </c>
      <c r="K198" s="82">
        <f>K199+K200+K201</f>
        <v>0</v>
      </c>
      <c r="L198" s="82">
        <f>L199+L200+L201</f>
        <v>0</v>
      </c>
      <c r="M198" s="101">
        <f t="shared" si="12"/>
        <v>0</v>
      </c>
      <c r="N198" s="82">
        <f>N199+N200+N201</f>
        <v>0</v>
      </c>
      <c r="O198" s="82">
        <f>O199+O200+O201</f>
        <v>0</v>
      </c>
      <c r="P198" s="101">
        <f t="shared" si="11"/>
        <v>0</v>
      </c>
      <c r="Q198" s="99"/>
      <c r="R198" s="99"/>
      <c r="S198" s="99"/>
    </row>
    <row r="199" spans="2:19" ht="24">
      <c r="B199" s="92" t="s">
        <v>942</v>
      </c>
      <c r="C199" s="80" t="s">
        <v>407</v>
      </c>
      <c r="D199" s="80" t="s">
        <v>641</v>
      </c>
      <c r="E199" s="80" t="s">
        <v>642</v>
      </c>
      <c r="F199" s="81" t="s">
        <v>742</v>
      </c>
      <c r="G199" s="80"/>
      <c r="H199" s="108">
        <f t="shared" si="14"/>
        <v>0</v>
      </c>
      <c r="I199" s="108">
        <f t="shared" si="14"/>
        <v>50000</v>
      </c>
      <c r="J199" s="109">
        <f t="shared" si="13"/>
        <v>50000</v>
      </c>
      <c r="K199" s="82">
        <f aca="true" t="shared" si="15" ref="K199:O200">K200</f>
        <v>0</v>
      </c>
      <c r="L199" s="82">
        <f t="shared" si="15"/>
        <v>0</v>
      </c>
      <c r="M199" s="101">
        <f t="shared" si="12"/>
        <v>0</v>
      </c>
      <c r="N199" s="82">
        <f t="shared" si="15"/>
        <v>0</v>
      </c>
      <c r="O199" s="82">
        <f t="shared" si="15"/>
        <v>0</v>
      </c>
      <c r="P199" s="101">
        <f t="shared" si="11"/>
        <v>0</v>
      </c>
      <c r="Q199" s="99"/>
      <c r="R199" s="99"/>
      <c r="S199" s="99"/>
    </row>
    <row r="200" spans="2:19" ht="24">
      <c r="B200" s="92" t="s">
        <v>987</v>
      </c>
      <c r="C200" s="80" t="s">
        <v>407</v>
      </c>
      <c r="D200" s="80" t="s">
        <v>641</v>
      </c>
      <c r="E200" s="80" t="s">
        <v>642</v>
      </c>
      <c r="F200" s="81" t="s">
        <v>973</v>
      </c>
      <c r="G200" s="80"/>
      <c r="H200" s="108">
        <f t="shared" si="14"/>
        <v>0</v>
      </c>
      <c r="I200" s="108">
        <f t="shared" si="14"/>
        <v>50000</v>
      </c>
      <c r="J200" s="109">
        <f t="shared" si="13"/>
        <v>50000</v>
      </c>
      <c r="K200" s="82">
        <f t="shared" si="15"/>
        <v>0</v>
      </c>
      <c r="L200" s="82">
        <f t="shared" si="15"/>
        <v>0</v>
      </c>
      <c r="M200" s="101">
        <f t="shared" si="12"/>
        <v>0</v>
      </c>
      <c r="N200" s="82">
        <f t="shared" si="15"/>
        <v>0</v>
      </c>
      <c r="O200" s="82">
        <f t="shared" si="15"/>
        <v>0</v>
      </c>
      <c r="P200" s="101">
        <f t="shared" si="11"/>
        <v>0</v>
      </c>
      <c r="Q200" s="99"/>
      <c r="R200" s="99"/>
      <c r="S200" s="99"/>
    </row>
    <row r="201" spans="2:19" ht="12.75">
      <c r="B201" s="100" t="s">
        <v>771</v>
      </c>
      <c r="C201" s="80" t="s">
        <v>407</v>
      </c>
      <c r="D201" s="80" t="s">
        <v>641</v>
      </c>
      <c r="E201" s="80" t="s">
        <v>642</v>
      </c>
      <c r="F201" s="81" t="s">
        <v>973</v>
      </c>
      <c r="G201" s="80" t="s">
        <v>970</v>
      </c>
      <c r="H201" s="108">
        <v>0</v>
      </c>
      <c r="I201" s="109">
        <v>50000</v>
      </c>
      <c r="J201" s="109">
        <f t="shared" si="13"/>
        <v>50000</v>
      </c>
      <c r="K201" s="82"/>
      <c r="L201" s="71"/>
      <c r="M201" s="101">
        <f t="shared" si="12"/>
        <v>0</v>
      </c>
      <c r="N201" s="82"/>
      <c r="O201" s="71"/>
      <c r="P201" s="101">
        <f t="shared" si="11"/>
        <v>0</v>
      </c>
      <c r="Q201" s="99"/>
      <c r="R201" s="99"/>
      <c r="S201" s="99"/>
    </row>
    <row r="202" spans="2:19" ht="12.75">
      <c r="B202" s="92" t="s">
        <v>629</v>
      </c>
      <c r="C202" s="80" t="s">
        <v>407</v>
      </c>
      <c r="D202" s="80" t="s">
        <v>641</v>
      </c>
      <c r="E202" s="81" t="s">
        <v>645</v>
      </c>
      <c r="F202" s="81"/>
      <c r="G202" s="80"/>
      <c r="H202" s="108">
        <f>H203+H207</f>
        <v>6161800</v>
      </c>
      <c r="I202" s="108">
        <f>I203+I207</f>
        <v>1498100</v>
      </c>
      <c r="J202" s="109">
        <f t="shared" si="13"/>
        <v>7659900</v>
      </c>
      <c r="K202" s="82">
        <f>K203+K207</f>
        <v>6627100</v>
      </c>
      <c r="L202" s="82">
        <f>L203+L207</f>
        <v>1451300</v>
      </c>
      <c r="M202" s="101">
        <f t="shared" si="12"/>
        <v>8078400</v>
      </c>
      <c r="N202" s="82">
        <f>N203+N207</f>
        <v>0</v>
      </c>
      <c r="O202" s="82">
        <f>O203+O207</f>
        <v>8317600</v>
      </c>
      <c r="P202" s="101">
        <f t="shared" si="11"/>
        <v>8317600</v>
      </c>
      <c r="Q202" s="99"/>
      <c r="R202" s="99"/>
      <c r="S202" s="99"/>
    </row>
    <row r="203" spans="2:19" ht="12.75">
      <c r="B203" s="92" t="s">
        <v>934</v>
      </c>
      <c r="C203" s="80" t="s">
        <v>407</v>
      </c>
      <c r="D203" s="80" t="s">
        <v>641</v>
      </c>
      <c r="E203" s="81" t="s">
        <v>645</v>
      </c>
      <c r="F203" s="81" t="s">
        <v>744</v>
      </c>
      <c r="G203" s="80"/>
      <c r="H203" s="108">
        <f>H204</f>
        <v>6161800</v>
      </c>
      <c r="I203" s="108">
        <f>I204</f>
        <v>1498100</v>
      </c>
      <c r="J203" s="109">
        <f t="shared" si="13"/>
        <v>7659900</v>
      </c>
      <c r="K203" s="82">
        <f>K204</f>
        <v>6627100</v>
      </c>
      <c r="L203" s="82">
        <f>L204</f>
        <v>1451300</v>
      </c>
      <c r="M203" s="101">
        <f t="shared" si="12"/>
        <v>8078400</v>
      </c>
      <c r="N203" s="82">
        <f>N204</f>
        <v>0</v>
      </c>
      <c r="O203" s="82">
        <f>O204</f>
        <v>8317600</v>
      </c>
      <c r="P203" s="101">
        <f t="shared" si="11"/>
        <v>8317600</v>
      </c>
      <c r="Q203" s="99"/>
      <c r="R203" s="99"/>
      <c r="S203" s="99"/>
    </row>
    <row r="204" spans="2:19" ht="24">
      <c r="B204" s="92" t="s">
        <v>935</v>
      </c>
      <c r="C204" s="80" t="s">
        <v>407</v>
      </c>
      <c r="D204" s="80" t="s">
        <v>641</v>
      </c>
      <c r="E204" s="81" t="s">
        <v>645</v>
      </c>
      <c r="F204" s="81" t="s">
        <v>684</v>
      </c>
      <c r="G204" s="80"/>
      <c r="H204" s="108">
        <f>H205+H206</f>
        <v>6161800</v>
      </c>
      <c r="I204" s="108">
        <f>I205+I206</f>
        <v>1498100</v>
      </c>
      <c r="J204" s="109">
        <f t="shared" si="13"/>
        <v>7659900</v>
      </c>
      <c r="K204" s="82">
        <f>K205+K206</f>
        <v>6627100</v>
      </c>
      <c r="L204" s="82">
        <f>L205+L206</f>
        <v>1451300</v>
      </c>
      <c r="M204" s="101">
        <f t="shared" si="12"/>
        <v>8078400</v>
      </c>
      <c r="N204" s="82">
        <f>N205+N206</f>
        <v>0</v>
      </c>
      <c r="O204" s="82">
        <f>O205+O206</f>
        <v>8317600</v>
      </c>
      <c r="P204" s="101">
        <f t="shared" si="11"/>
        <v>8317600</v>
      </c>
      <c r="Q204" s="99"/>
      <c r="R204" s="99"/>
      <c r="S204" s="99"/>
    </row>
    <row r="205" spans="2:19" ht="24">
      <c r="B205" s="92" t="s">
        <v>768</v>
      </c>
      <c r="C205" s="80" t="s">
        <v>407</v>
      </c>
      <c r="D205" s="80" t="s">
        <v>641</v>
      </c>
      <c r="E205" s="81" t="s">
        <v>645</v>
      </c>
      <c r="F205" s="81" t="s">
        <v>684</v>
      </c>
      <c r="G205" s="80">
        <v>200</v>
      </c>
      <c r="H205" s="108">
        <v>6161800</v>
      </c>
      <c r="I205" s="109">
        <f>-1853700+3351800</f>
        <v>1498100</v>
      </c>
      <c r="J205" s="109">
        <f t="shared" si="13"/>
        <v>7659900</v>
      </c>
      <c r="K205" s="82">
        <v>6627100</v>
      </c>
      <c r="L205" s="71">
        <v>1451300</v>
      </c>
      <c r="M205" s="101">
        <f t="shared" si="12"/>
        <v>8078400</v>
      </c>
      <c r="N205" s="82">
        <v>0</v>
      </c>
      <c r="O205" s="71">
        <v>8317600</v>
      </c>
      <c r="P205" s="101">
        <f t="shared" si="11"/>
        <v>8317600</v>
      </c>
      <c r="Q205" s="99"/>
      <c r="R205" s="99"/>
      <c r="S205" s="99"/>
    </row>
    <row r="206" spans="2:19" s="64" customFormat="1" ht="12.75">
      <c r="B206" s="92" t="s">
        <v>771</v>
      </c>
      <c r="C206" s="69" t="s">
        <v>407</v>
      </c>
      <c r="D206" s="69" t="s">
        <v>641</v>
      </c>
      <c r="E206" s="70" t="s">
        <v>645</v>
      </c>
      <c r="F206" s="70" t="s">
        <v>684</v>
      </c>
      <c r="G206" s="69" t="s">
        <v>970</v>
      </c>
      <c r="H206" s="109"/>
      <c r="I206" s="109"/>
      <c r="J206" s="109">
        <f t="shared" si="13"/>
        <v>0</v>
      </c>
      <c r="K206" s="71"/>
      <c r="L206" s="71"/>
      <c r="M206" s="101">
        <f t="shared" si="12"/>
        <v>0</v>
      </c>
      <c r="N206" s="71">
        <v>0</v>
      </c>
      <c r="O206" s="71"/>
      <c r="P206" s="101">
        <f t="shared" si="11"/>
        <v>0</v>
      </c>
      <c r="Q206" s="99"/>
      <c r="R206" s="99"/>
      <c r="S206" s="99"/>
    </row>
    <row r="207" spans="2:19" s="64" customFormat="1" ht="12.75">
      <c r="B207" s="92" t="s">
        <v>1084</v>
      </c>
      <c r="C207" s="69" t="s">
        <v>407</v>
      </c>
      <c r="D207" s="69" t="s">
        <v>641</v>
      </c>
      <c r="E207" s="70" t="s">
        <v>645</v>
      </c>
      <c r="F207" s="70" t="s">
        <v>1083</v>
      </c>
      <c r="G207" s="69"/>
      <c r="H207" s="109">
        <f>H208</f>
        <v>0</v>
      </c>
      <c r="I207" s="109">
        <f>I208</f>
        <v>0</v>
      </c>
      <c r="J207" s="109">
        <f t="shared" si="13"/>
        <v>0</v>
      </c>
      <c r="K207" s="71">
        <f>K208</f>
        <v>0</v>
      </c>
      <c r="L207" s="71">
        <f>L208</f>
        <v>0</v>
      </c>
      <c r="M207" s="101">
        <f t="shared" si="12"/>
        <v>0</v>
      </c>
      <c r="N207" s="71">
        <f>N208</f>
        <v>0</v>
      </c>
      <c r="O207" s="71">
        <f>O208</f>
        <v>0</v>
      </c>
      <c r="P207" s="101">
        <f t="shared" si="11"/>
        <v>0</v>
      </c>
      <c r="Q207" s="99"/>
      <c r="R207" s="99"/>
      <c r="S207" s="99"/>
    </row>
    <row r="208" spans="2:19" s="64" customFormat="1" ht="24">
      <c r="B208" s="92" t="s">
        <v>768</v>
      </c>
      <c r="C208" s="69" t="s">
        <v>407</v>
      </c>
      <c r="D208" s="69" t="s">
        <v>641</v>
      </c>
      <c r="E208" s="70" t="s">
        <v>645</v>
      </c>
      <c r="F208" s="70" t="s">
        <v>1083</v>
      </c>
      <c r="G208" s="69" t="s">
        <v>974</v>
      </c>
      <c r="H208" s="109"/>
      <c r="I208" s="109">
        <v>0</v>
      </c>
      <c r="J208" s="109">
        <f t="shared" si="13"/>
        <v>0</v>
      </c>
      <c r="K208" s="71"/>
      <c r="L208" s="71"/>
      <c r="M208" s="101">
        <f t="shared" si="12"/>
        <v>0</v>
      </c>
      <c r="N208" s="71"/>
      <c r="O208" s="71"/>
      <c r="P208" s="101">
        <f t="shared" si="11"/>
        <v>0</v>
      </c>
      <c r="Q208" s="99"/>
      <c r="R208" s="99"/>
      <c r="S208" s="99"/>
    </row>
    <row r="209" spans="2:19" ht="12.75">
      <c r="B209" s="92" t="s">
        <v>469</v>
      </c>
      <c r="C209" s="80" t="s">
        <v>407</v>
      </c>
      <c r="D209" s="80" t="s">
        <v>641</v>
      </c>
      <c r="E209" s="81" t="s">
        <v>648</v>
      </c>
      <c r="F209" s="81"/>
      <c r="G209" s="80"/>
      <c r="H209" s="108">
        <f>H229+H210+H224+H238</f>
        <v>1840000</v>
      </c>
      <c r="I209" s="108">
        <f>I229+I210+I224+I238</f>
        <v>-264100</v>
      </c>
      <c r="J209" s="109">
        <f t="shared" si="13"/>
        <v>1575900</v>
      </c>
      <c r="K209" s="82">
        <f>K229+K210+K224+K238</f>
        <v>640000</v>
      </c>
      <c r="L209" s="82">
        <f>L229+L210+L224+L238</f>
        <v>-640000</v>
      </c>
      <c r="M209" s="101">
        <f t="shared" si="12"/>
        <v>0</v>
      </c>
      <c r="N209" s="82">
        <f>N229+N210+N224+N238</f>
        <v>0</v>
      </c>
      <c r="O209" s="82">
        <f>O229+O210+O224+O238</f>
        <v>0</v>
      </c>
      <c r="P209" s="101">
        <f aca="true" t="shared" si="16" ref="P209:P272">N209+O209</f>
        <v>0</v>
      </c>
      <c r="Q209" s="99"/>
      <c r="R209" s="99"/>
      <c r="S209" s="99"/>
    </row>
    <row r="210" spans="2:19" ht="36">
      <c r="B210" s="92" t="s">
        <v>823</v>
      </c>
      <c r="C210" s="80" t="s">
        <v>407</v>
      </c>
      <c r="D210" s="80" t="s">
        <v>641</v>
      </c>
      <c r="E210" s="81" t="s">
        <v>648</v>
      </c>
      <c r="F210" s="81" t="s">
        <v>745</v>
      </c>
      <c r="G210" s="80"/>
      <c r="H210" s="108">
        <f>H222+H211</f>
        <v>530000</v>
      </c>
      <c r="I210" s="109">
        <f>I222+I211</f>
        <v>-230000</v>
      </c>
      <c r="J210" s="109">
        <f t="shared" si="13"/>
        <v>300000</v>
      </c>
      <c r="K210" s="82">
        <f>K222+K211</f>
        <v>530000</v>
      </c>
      <c r="L210" s="71">
        <f>L222+L211</f>
        <v>-530000</v>
      </c>
      <c r="M210" s="101">
        <f aca="true" t="shared" si="17" ref="M210:M273">K210+L210</f>
        <v>0</v>
      </c>
      <c r="N210" s="82">
        <f>N222+N211</f>
        <v>0</v>
      </c>
      <c r="O210" s="71">
        <f>O222+O211</f>
        <v>0</v>
      </c>
      <c r="P210" s="101">
        <f t="shared" si="16"/>
        <v>0</v>
      </c>
      <c r="Q210" s="99"/>
      <c r="R210" s="99"/>
      <c r="S210" s="99"/>
    </row>
    <row r="211" spans="2:19" ht="24">
      <c r="B211" s="92" t="s">
        <v>824</v>
      </c>
      <c r="C211" s="80" t="s">
        <v>407</v>
      </c>
      <c r="D211" s="80" t="s">
        <v>641</v>
      </c>
      <c r="E211" s="81" t="s">
        <v>648</v>
      </c>
      <c r="F211" s="81" t="s">
        <v>1113</v>
      </c>
      <c r="G211" s="80"/>
      <c r="H211" s="108">
        <f>H212+H214+H216+H220+H218</f>
        <v>480000</v>
      </c>
      <c r="I211" s="108">
        <f>I212+I214+I216+I220+I218</f>
        <v>-230000</v>
      </c>
      <c r="J211" s="109">
        <f t="shared" si="13"/>
        <v>250000</v>
      </c>
      <c r="K211" s="82">
        <f>K212+K214+K216+K220+K218</f>
        <v>480000</v>
      </c>
      <c r="L211" s="82">
        <f>L212+L214+L216+L220+L218</f>
        <v>-480000</v>
      </c>
      <c r="M211" s="101">
        <f t="shared" si="17"/>
        <v>0</v>
      </c>
      <c r="N211" s="82">
        <f>N212+N214+N216+N220+N218</f>
        <v>0</v>
      </c>
      <c r="O211" s="82">
        <f>O212+O214+O216+O220+O218</f>
        <v>0</v>
      </c>
      <c r="P211" s="101">
        <f t="shared" si="16"/>
        <v>0</v>
      </c>
      <c r="Q211" s="99"/>
      <c r="R211" s="99"/>
      <c r="S211" s="99"/>
    </row>
    <row r="212" spans="2:19" ht="24">
      <c r="B212" s="92" t="s">
        <v>1074</v>
      </c>
      <c r="C212" s="80" t="s">
        <v>407</v>
      </c>
      <c r="D212" s="80" t="s">
        <v>641</v>
      </c>
      <c r="E212" s="81" t="s">
        <v>648</v>
      </c>
      <c r="F212" s="81" t="s">
        <v>686</v>
      </c>
      <c r="G212" s="80"/>
      <c r="H212" s="108">
        <f>H213</f>
        <v>295000</v>
      </c>
      <c r="I212" s="109">
        <f>I213</f>
        <v>-295000</v>
      </c>
      <c r="J212" s="109">
        <f aca="true" t="shared" si="18" ref="J212:J275">H212+I212</f>
        <v>0</v>
      </c>
      <c r="K212" s="82">
        <f>K213</f>
        <v>295000</v>
      </c>
      <c r="L212" s="71">
        <f>L213</f>
        <v>-295000</v>
      </c>
      <c r="M212" s="101">
        <f t="shared" si="17"/>
        <v>0</v>
      </c>
      <c r="N212" s="82">
        <f>N213</f>
        <v>0</v>
      </c>
      <c r="O212" s="71">
        <f>O213</f>
        <v>0</v>
      </c>
      <c r="P212" s="101">
        <f t="shared" si="16"/>
        <v>0</v>
      </c>
      <c r="Q212" s="99"/>
      <c r="R212" s="99"/>
      <c r="S212" s="99"/>
    </row>
    <row r="213" spans="2:19" ht="12.75">
      <c r="B213" s="92" t="s">
        <v>771</v>
      </c>
      <c r="C213" s="80" t="s">
        <v>407</v>
      </c>
      <c r="D213" s="80" t="s">
        <v>641</v>
      </c>
      <c r="E213" s="81" t="s">
        <v>648</v>
      </c>
      <c r="F213" s="81" t="s">
        <v>686</v>
      </c>
      <c r="G213" s="80">
        <v>800</v>
      </c>
      <c r="H213" s="108">
        <v>295000</v>
      </c>
      <c r="I213" s="109">
        <v>-295000</v>
      </c>
      <c r="J213" s="109">
        <f>H213+I213</f>
        <v>0</v>
      </c>
      <c r="K213" s="82">
        <v>295000</v>
      </c>
      <c r="L213" s="71">
        <v>-295000</v>
      </c>
      <c r="M213" s="101">
        <f t="shared" si="17"/>
        <v>0</v>
      </c>
      <c r="N213" s="82">
        <v>0</v>
      </c>
      <c r="O213" s="71"/>
      <c r="P213" s="101">
        <f t="shared" si="16"/>
        <v>0</v>
      </c>
      <c r="Q213" s="99"/>
      <c r="R213" s="99"/>
      <c r="S213" s="99"/>
    </row>
    <row r="214" spans="2:19" ht="48">
      <c r="B214" s="92" t="s">
        <v>1075</v>
      </c>
      <c r="C214" s="80" t="s">
        <v>407</v>
      </c>
      <c r="D214" s="80" t="s">
        <v>641</v>
      </c>
      <c r="E214" s="81" t="s">
        <v>648</v>
      </c>
      <c r="F214" s="81" t="s">
        <v>971</v>
      </c>
      <c r="G214" s="80"/>
      <c r="H214" s="108">
        <f>H215</f>
        <v>180000</v>
      </c>
      <c r="I214" s="109">
        <f>I215</f>
        <v>-180000</v>
      </c>
      <c r="J214" s="109">
        <f t="shared" si="18"/>
        <v>0</v>
      </c>
      <c r="K214" s="82">
        <f>K215</f>
        <v>180000</v>
      </c>
      <c r="L214" s="71">
        <f>L215</f>
        <v>-180000</v>
      </c>
      <c r="M214" s="101">
        <f t="shared" si="17"/>
        <v>0</v>
      </c>
      <c r="N214" s="82">
        <f>N215</f>
        <v>0</v>
      </c>
      <c r="O214" s="71">
        <f>O215</f>
        <v>0</v>
      </c>
      <c r="P214" s="101">
        <f t="shared" si="16"/>
        <v>0</v>
      </c>
      <c r="Q214" s="99"/>
      <c r="R214" s="99"/>
      <c r="S214" s="99"/>
    </row>
    <row r="215" spans="2:19" ht="48">
      <c r="B215" s="92" t="s">
        <v>1075</v>
      </c>
      <c r="C215" s="80" t="s">
        <v>407</v>
      </c>
      <c r="D215" s="80" t="s">
        <v>641</v>
      </c>
      <c r="E215" s="81" t="s">
        <v>648</v>
      </c>
      <c r="F215" s="81" t="s">
        <v>971</v>
      </c>
      <c r="G215" s="80" t="s">
        <v>970</v>
      </c>
      <c r="H215" s="108">
        <v>180000</v>
      </c>
      <c r="I215" s="109">
        <v>-180000</v>
      </c>
      <c r="J215" s="109">
        <f t="shared" si="18"/>
        <v>0</v>
      </c>
      <c r="K215" s="82">
        <v>180000</v>
      </c>
      <c r="L215" s="71">
        <v>-180000</v>
      </c>
      <c r="M215" s="101">
        <f t="shared" si="17"/>
        <v>0</v>
      </c>
      <c r="N215" s="82">
        <v>0</v>
      </c>
      <c r="O215" s="71"/>
      <c r="P215" s="101">
        <f t="shared" si="16"/>
        <v>0</v>
      </c>
      <c r="Q215" s="99"/>
      <c r="R215" s="99"/>
      <c r="S215" s="99"/>
    </row>
    <row r="216" spans="2:19" ht="48">
      <c r="B216" s="92" t="s">
        <v>1075</v>
      </c>
      <c r="C216" s="80" t="s">
        <v>407</v>
      </c>
      <c r="D216" s="80" t="s">
        <v>641</v>
      </c>
      <c r="E216" s="81" t="s">
        <v>648</v>
      </c>
      <c r="F216" s="81" t="s">
        <v>972</v>
      </c>
      <c r="G216" s="80"/>
      <c r="H216" s="108">
        <f>H217</f>
        <v>5000</v>
      </c>
      <c r="I216" s="108">
        <f>I217</f>
        <v>-5000</v>
      </c>
      <c r="J216" s="109">
        <f t="shared" si="18"/>
        <v>0</v>
      </c>
      <c r="K216" s="82">
        <f>K217</f>
        <v>5000</v>
      </c>
      <c r="L216" s="82">
        <f>L217</f>
        <v>-5000</v>
      </c>
      <c r="M216" s="101">
        <f t="shared" si="17"/>
        <v>0</v>
      </c>
      <c r="N216" s="82">
        <f>N217</f>
        <v>0</v>
      </c>
      <c r="O216" s="82">
        <f>O217</f>
        <v>0</v>
      </c>
      <c r="P216" s="101">
        <f t="shared" si="16"/>
        <v>0</v>
      </c>
      <c r="Q216" s="99"/>
      <c r="R216" s="99"/>
      <c r="S216" s="99"/>
    </row>
    <row r="217" spans="2:19" ht="12.75">
      <c r="B217" s="92" t="s">
        <v>771</v>
      </c>
      <c r="C217" s="80" t="s">
        <v>407</v>
      </c>
      <c r="D217" s="80" t="s">
        <v>641</v>
      </c>
      <c r="E217" s="81" t="s">
        <v>648</v>
      </c>
      <c r="F217" s="81" t="s">
        <v>972</v>
      </c>
      <c r="G217" s="80" t="s">
        <v>970</v>
      </c>
      <c r="H217" s="108">
        <v>5000</v>
      </c>
      <c r="I217" s="109">
        <v>-5000</v>
      </c>
      <c r="J217" s="109">
        <f t="shared" si="18"/>
        <v>0</v>
      </c>
      <c r="K217" s="82">
        <v>5000</v>
      </c>
      <c r="L217" s="71">
        <v>-5000</v>
      </c>
      <c r="M217" s="101">
        <f t="shared" si="17"/>
        <v>0</v>
      </c>
      <c r="N217" s="82">
        <v>0</v>
      </c>
      <c r="O217" s="71"/>
      <c r="P217" s="101">
        <f t="shared" si="16"/>
        <v>0</v>
      </c>
      <c r="Q217" s="99"/>
      <c r="R217" s="99"/>
      <c r="S217" s="99"/>
    </row>
    <row r="218" spans="2:19" ht="24.75" customHeight="1">
      <c r="B218" s="100" t="s">
        <v>1125</v>
      </c>
      <c r="C218" s="80" t="s">
        <v>407</v>
      </c>
      <c r="D218" s="80" t="s">
        <v>641</v>
      </c>
      <c r="E218" s="81" t="s">
        <v>648</v>
      </c>
      <c r="F218" s="81" t="s">
        <v>1112</v>
      </c>
      <c r="G218" s="80"/>
      <c r="H218" s="108">
        <f>H219</f>
        <v>0</v>
      </c>
      <c r="I218" s="108">
        <f>I219</f>
        <v>250000</v>
      </c>
      <c r="J218" s="109">
        <f t="shared" si="18"/>
        <v>250000</v>
      </c>
      <c r="K218" s="82">
        <f>K219</f>
        <v>0</v>
      </c>
      <c r="L218" s="82">
        <f>L219</f>
        <v>0</v>
      </c>
      <c r="M218" s="101">
        <f t="shared" si="17"/>
        <v>0</v>
      </c>
      <c r="N218" s="82">
        <f>N219</f>
        <v>0</v>
      </c>
      <c r="O218" s="82">
        <f>O219</f>
        <v>0</v>
      </c>
      <c r="P218" s="101">
        <f t="shared" si="16"/>
        <v>0</v>
      </c>
      <c r="Q218" s="99"/>
      <c r="R218" s="99"/>
      <c r="S218" s="99"/>
    </row>
    <row r="219" spans="2:19" ht="48">
      <c r="B219" s="92" t="s">
        <v>1075</v>
      </c>
      <c r="C219" s="80" t="s">
        <v>407</v>
      </c>
      <c r="D219" s="80" t="s">
        <v>641</v>
      </c>
      <c r="E219" s="81" t="s">
        <v>648</v>
      </c>
      <c r="F219" s="81" t="s">
        <v>1112</v>
      </c>
      <c r="G219" s="80" t="s">
        <v>970</v>
      </c>
      <c r="H219" s="108">
        <v>0</v>
      </c>
      <c r="I219" s="109">
        <v>250000</v>
      </c>
      <c r="J219" s="109">
        <f t="shared" si="18"/>
        <v>250000</v>
      </c>
      <c r="K219" s="82"/>
      <c r="L219" s="71"/>
      <c r="M219" s="101">
        <f t="shared" si="17"/>
        <v>0</v>
      </c>
      <c r="N219" s="82"/>
      <c r="O219" s="71"/>
      <c r="P219" s="101">
        <f t="shared" si="16"/>
        <v>0</v>
      </c>
      <c r="Q219" s="99"/>
      <c r="R219" s="99"/>
      <c r="S219" s="99"/>
    </row>
    <row r="220" spans="2:19" s="64" customFormat="1" ht="24">
      <c r="B220" s="92" t="s">
        <v>1048</v>
      </c>
      <c r="C220" s="69" t="s">
        <v>407</v>
      </c>
      <c r="D220" s="69" t="s">
        <v>641</v>
      </c>
      <c r="E220" s="70" t="s">
        <v>648</v>
      </c>
      <c r="F220" s="70" t="s">
        <v>1037</v>
      </c>
      <c r="G220" s="69"/>
      <c r="H220" s="109">
        <f>H221</f>
        <v>0</v>
      </c>
      <c r="I220" s="109">
        <f>I221</f>
        <v>0</v>
      </c>
      <c r="J220" s="109">
        <f t="shared" si="18"/>
        <v>0</v>
      </c>
      <c r="K220" s="71">
        <f>K221</f>
        <v>0</v>
      </c>
      <c r="L220" s="71">
        <f>L221</f>
        <v>0</v>
      </c>
      <c r="M220" s="101">
        <f t="shared" si="17"/>
        <v>0</v>
      </c>
      <c r="N220" s="71">
        <f>N221</f>
        <v>0</v>
      </c>
      <c r="O220" s="71">
        <f>O221</f>
        <v>0</v>
      </c>
      <c r="P220" s="101">
        <f t="shared" si="16"/>
        <v>0</v>
      </c>
      <c r="Q220" s="99"/>
      <c r="R220" s="99"/>
      <c r="S220" s="99"/>
    </row>
    <row r="221" spans="2:19" s="64" customFormat="1" ht="12.75">
      <c r="B221" s="92" t="s">
        <v>771</v>
      </c>
      <c r="C221" s="69" t="s">
        <v>407</v>
      </c>
      <c r="D221" s="69" t="s">
        <v>641</v>
      </c>
      <c r="E221" s="70" t="s">
        <v>648</v>
      </c>
      <c r="F221" s="70" t="s">
        <v>1037</v>
      </c>
      <c r="G221" s="69" t="s">
        <v>970</v>
      </c>
      <c r="H221" s="109"/>
      <c r="I221" s="109"/>
      <c r="J221" s="109">
        <f t="shared" si="18"/>
        <v>0</v>
      </c>
      <c r="K221" s="71"/>
      <c r="L221" s="71"/>
      <c r="M221" s="101">
        <f t="shared" si="17"/>
        <v>0</v>
      </c>
      <c r="N221" s="71">
        <v>0</v>
      </c>
      <c r="O221" s="71"/>
      <c r="P221" s="101">
        <f t="shared" si="16"/>
        <v>0</v>
      </c>
      <c r="Q221" s="99"/>
      <c r="R221" s="99"/>
      <c r="S221" s="99"/>
    </row>
    <row r="222" spans="2:19" ht="24">
      <c r="B222" s="92" t="s">
        <v>825</v>
      </c>
      <c r="C222" s="80" t="s">
        <v>407</v>
      </c>
      <c r="D222" s="80" t="s">
        <v>641</v>
      </c>
      <c r="E222" s="81" t="s">
        <v>648</v>
      </c>
      <c r="F222" s="81" t="s">
        <v>685</v>
      </c>
      <c r="G222" s="80"/>
      <c r="H222" s="108">
        <f>H223</f>
        <v>50000</v>
      </c>
      <c r="I222" s="108">
        <f>I223</f>
        <v>0</v>
      </c>
      <c r="J222" s="109">
        <f t="shared" si="18"/>
        <v>50000</v>
      </c>
      <c r="K222" s="82">
        <f>K223</f>
        <v>50000</v>
      </c>
      <c r="L222" s="82">
        <f>L223</f>
        <v>-50000</v>
      </c>
      <c r="M222" s="101">
        <f t="shared" si="17"/>
        <v>0</v>
      </c>
      <c r="N222" s="82">
        <f>N223</f>
        <v>0</v>
      </c>
      <c r="O222" s="82">
        <f>O223</f>
        <v>0</v>
      </c>
      <c r="P222" s="101">
        <f t="shared" si="16"/>
        <v>0</v>
      </c>
      <c r="Q222" s="99"/>
      <c r="R222" s="99"/>
      <c r="S222" s="99"/>
    </row>
    <row r="223" spans="2:19" ht="24">
      <c r="B223" s="92" t="s">
        <v>768</v>
      </c>
      <c r="C223" s="80" t="s">
        <v>407</v>
      </c>
      <c r="D223" s="80" t="s">
        <v>641</v>
      </c>
      <c r="E223" s="81" t="s">
        <v>648</v>
      </c>
      <c r="F223" s="81" t="s">
        <v>685</v>
      </c>
      <c r="G223" s="80">
        <v>200</v>
      </c>
      <c r="H223" s="108">
        <v>50000</v>
      </c>
      <c r="I223" s="109"/>
      <c r="J223" s="109">
        <f t="shared" si="18"/>
        <v>50000</v>
      </c>
      <c r="K223" s="82">
        <v>50000</v>
      </c>
      <c r="L223" s="71">
        <v>-50000</v>
      </c>
      <c r="M223" s="101">
        <f t="shared" si="17"/>
        <v>0</v>
      </c>
      <c r="N223" s="82">
        <v>0</v>
      </c>
      <c r="O223" s="71"/>
      <c r="P223" s="101">
        <f t="shared" si="16"/>
        <v>0</v>
      </c>
      <c r="Q223" s="99"/>
      <c r="R223" s="99"/>
      <c r="S223" s="99"/>
    </row>
    <row r="224" spans="2:19" ht="24">
      <c r="B224" s="92" t="s">
        <v>917</v>
      </c>
      <c r="C224" s="80" t="s">
        <v>407</v>
      </c>
      <c r="D224" s="80" t="s">
        <v>641</v>
      </c>
      <c r="E224" s="81" t="s">
        <v>648</v>
      </c>
      <c r="F224" s="81" t="s">
        <v>793</v>
      </c>
      <c r="G224" s="80"/>
      <c r="H224" s="108">
        <f>H225+H227</f>
        <v>30000</v>
      </c>
      <c r="I224" s="108">
        <f>I225+I227</f>
        <v>45000</v>
      </c>
      <c r="J224" s="109">
        <f t="shared" si="18"/>
        <v>75000</v>
      </c>
      <c r="K224" s="82">
        <f>K225+K227</f>
        <v>30000</v>
      </c>
      <c r="L224" s="82">
        <f>L225+L227</f>
        <v>-30000</v>
      </c>
      <c r="M224" s="101">
        <f t="shared" si="17"/>
        <v>0</v>
      </c>
      <c r="N224" s="82">
        <f>N225+N227</f>
        <v>0</v>
      </c>
      <c r="O224" s="82">
        <f>O225+O227</f>
        <v>0</v>
      </c>
      <c r="P224" s="101">
        <f t="shared" si="16"/>
        <v>0</v>
      </c>
      <c r="Q224" s="99"/>
      <c r="R224" s="99"/>
      <c r="S224" s="99"/>
    </row>
    <row r="225" spans="2:19" ht="24">
      <c r="B225" s="92" t="s">
        <v>918</v>
      </c>
      <c r="C225" s="80" t="s">
        <v>407</v>
      </c>
      <c r="D225" s="80" t="s">
        <v>641</v>
      </c>
      <c r="E225" s="81" t="s">
        <v>648</v>
      </c>
      <c r="F225" s="81" t="s">
        <v>792</v>
      </c>
      <c r="G225" s="80"/>
      <c r="H225" s="108">
        <f>H226</f>
        <v>30000</v>
      </c>
      <c r="I225" s="108">
        <f>I226</f>
        <v>-30000</v>
      </c>
      <c r="J225" s="109">
        <f t="shared" si="18"/>
        <v>0</v>
      </c>
      <c r="K225" s="82">
        <f>K226</f>
        <v>30000</v>
      </c>
      <c r="L225" s="82">
        <f>L226</f>
        <v>-30000</v>
      </c>
      <c r="M225" s="101">
        <f t="shared" si="17"/>
        <v>0</v>
      </c>
      <c r="N225" s="82">
        <f>N226</f>
        <v>0</v>
      </c>
      <c r="O225" s="82">
        <f>O226</f>
        <v>0</v>
      </c>
      <c r="P225" s="101">
        <f t="shared" si="16"/>
        <v>0</v>
      </c>
      <c r="Q225" s="99"/>
      <c r="R225" s="99"/>
      <c r="S225" s="99"/>
    </row>
    <row r="226" spans="2:19" ht="24">
      <c r="B226" s="92" t="s">
        <v>768</v>
      </c>
      <c r="C226" s="80" t="s">
        <v>407</v>
      </c>
      <c r="D226" s="80" t="s">
        <v>641</v>
      </c>
      <c r="E226" s="81" t="s">
        <v>648</v>
      </c>
      <c r="F226" s="81" t="s">
        <v>792</v>
      </c>
      <c r="G226" s="80">
        <v>200</v>
      </c>
      <c r="H226" s="108">
        <v>30000</v>
      </c>
      <c r="I226" s="109">
        <v>-30000</v>
      </c>
      <c r="J226" s="109">
        <f t="shared" si="18"/>
        <v>0</v>
      </c>
      <c r="K226" s="82">
        <v>30000</v>
      </c>
      <c r="L226" s="71">
        <v>-30000</v>
      </c>
      <c r="M226" s="101">
        <f t="shared" si="17"/>
        <v>0</v>
      </c>
      <c r="N226" s="82">
        <v>0</v>
      </c>
      <c r="O226" s="71"/>
      <c r="P226" s="101">
        <f t="shared" si="16"/>
        <v>0</v>
      </c>
      <c r="Q226" s="99"/>
      <c r="R226" s="99"/>
      <c r="S226" s="99"/>
    </row>
    <row r="227" spans="2:19" s="64" customFormat="1" ht="48">
      <c r="B227" s="92" t="s">
        <v>919</v>
      </c>
      <c r="C227" s="69" t="s">
        <v>407</v>
      </c>
      <c r="D227" s="69" t="s">
        <v>641</v>
      </c>
      <c r="E227" s="70" t="s">
        <v>648</v>
      </c>
      <c r="F227" s="70" t="s">
        <v>687</v>
      </c>
      <c r="G227" s="69"/>
      <c r="H227" s="109">
        <f>H228</f>
        <v>0</v>
      </c>
      <c r="I227" s="109">
        <f>I228</f>
        <v>75000</v>
      </c>
      <c r="J227" s="109">
        <f t="shared" si="18"/>
        <v>75000</v>
      </c>
      <c r="K227" s="71">
        <f>K228</f>
        <v>0</v>
      </c>
      <c r="L227" s="71">
        <f>L228</f>
        <v>0</v>
      </c>
      <c r="M227" s="101">
        <f t="shared" si="17"/>
        <v>0</v>
      </c>
      <c r="N227" s="71">
        <f>N228</f>
        <v>0</v>
      </c>
      <c r="O227" s="71">
        <f>O228</f>
        <v>0</v>
      </c>
      <c r="P227" s="101">
        <f t="shared" si="16"/>
        <v>0</v>
      </c>
      <c r="Q227" s="99"/>
      <c r="R227" s="99"/>
      <c r="S227" s="99"/>
    </row>
    <row r="228" spans="2:19" s="64" customFormat="1" ht="24">
      <c r="B228" s="92" t="s">
        <v>768</v>
      </c>
      <c r="C228" s="69" t="s">
        <v>407</v>
      </c>
      <c r="D228" s="69" t="s">
        <v>641</v>
      </c>
      <c r="E228" s="70" t="s">
        <v>648</v>
      </c>
      <c r="F228" s="70" t="s">
        <v>687</v>
      </c>
      <c r="G228" s="69">
        <v>200</v>
      </c>
      <c r="H228" s="109">
        <v>0</v>
      </c>
      <c r="I228" s="109">
        <v>75000</v>
      </c>
      <c r="J228" s="109">
        <f t="shared" si="18"/>
        <v>75000</v>
      </c>
      <c r="K228" s="71">
        <v>0</v>
      </c>
      <c r="L228" s="71"/>
      <c r="M228" s="101">
        <f t="shared" si="17"/>
        <v>0</v>
      </c>
      <c r="N228" s="71">
        <v>0</v>
      </c>
      <c r="O228" s="71"/>
      <c r="P228" s="101">
        <f t="shared" si="16"/>
        <v>0</v>
      </c>
      <c r="Q228" s="99"/>
      <c r="R228" s="99"/>
      <c r="S228" s="99"/>
    </row>
    <row r="229" spans="2:19" ht="24">
      <c r="B229" s="92" t="s">
        <v>929</v>
      </c>
      <c r="C229" s="80" t="s">
        <v>407</v>
      </c>
      <c r="D229" s="80" t="s">
        <v>641</v>
      </c>
      <c r="E229" s="81" t="s">
        <v>648</v>
      </c>
      <c r="F229" s="81" t="s">
        <v>750</v>
      </c>
      <c r="G229" s="80"/>
      <c r="H229" s="108">
        <f>H230+H235</f>
        <v>80000</v>
      </c>
      <c r="I229" s="108">
        <f>I230+I235</f>
        <v>-79100</v>
      </c>
      <c r="J229" s="109">
        <f t="shared" si="18"/>
        <v>900</v>
      </c>
      <c r="K229" s="82">
        <f>K230+K235</f>
        <v>80000</v>
      </c>
      <c r="L229" s="82">
        <f>L230+L235</f>
        <v>-80000</v>
      </c>
      <c r="M229" s="101">
        <f t="shared" si="17"/>
        <v>0</v>
      </c>
      <c r="N229" s="82">
        <f>N230+N235</f>
        <v>0</v>
      </c>
      <c r="O229" s="82">
        <f>O230+O235</f>
        <v>0</v>
      </c>
      <c r="P229" s="101">
        <f t="shared" si="16"/>
        <v>0</v>
      </c>
      <c r="Q229" s="99"/>
      <c r="R229" s="99"/>
      <c r="S229" s="99"/>
    </row>
    <row r="230" spans="2:19" ht="24">
      <c r="B230" s="92" t="s">
        <v>968</v>
      </c>
      <c r="C230" s="80" t="s">
        <v>407</v>
      </c>
      <c r="D230" s="80" t="s">
        <v>641</v>
      </c>
      <c r="E230" s="81" t="s">
        <v>648</v>
      </c>
      <c r="F230" s="81" t="s">
        <v>966</v>
      </c>
      <c r="G230" s="80"/>
      <c r="H230" s="108">
        <f>H231+H233</f>
        <v>80000</v>
      </c>
      <c r="I230" s="108">
        <f>I231+I233</f>
        <v>-80000</v>
      </c>
      <c r="J230" s="109">
        <f t="shared" si="18"/>
        <v>0</v>
      </c>
      <c r="K230" s="82">
        <f>K231+K233</f>
        <v>80000</v>
      </c>
      <c r="L230" s="82">
        <f>L231+L233</f>
        <v>-80000</v>
      </c>
      <c r="M230" s="101">
        <f t="shared" si="17"/>
        <v>0</v>
      </c>
      <c r="N230" s="82">
        <f>N231+N233</f>
        <v>0</v>
      </c>
      <c r="O230" s="82">
        <f>O231+O233</f>
        <v>0</v>
      </c>
      <c r="P230" s="101">
        <f t="shared" si="16"/>
        <v>0</v>
      </c>
      <c r="Q230" s="99"/>
      <c r="R230" s="99"/>
      <c r="S230" s="99"/>
    </row>
    <row r="231" spans="2:19" s="64" customFormat="1" ht="24">
      <c r="B231" s="92" t="s">
        <v>967</v>
      </c>
      <c r="C231" s="69" t="s">
        <v>407</v>
      </c>
      <c r="D231" s="69" t="s">
        <v>641</v>
      </c>
      <c r="E231" s="70" t="s">
        <v>648</v>
      </c>
      <c r="F231" s="70" t="s">
        <v>965</v>
      </c>
      <c r="G231" s="69"/>
      <c r="H231" s="109">
        <f>H232</f>
        <v>0</v>
      </c>
      <c r="I231" s="109">
        <f>I232</f>
        <v>0</v>
      </c>
      <c r="J231" s="109">
        <f t="shared" si="18"/>
        <v>0</v>
      </c>
      <c r="K231" s="71">
        <f>K232</f>
        <v>0</v>
      </c>
      <c r="L231" s="71">
        <f>L232</f>
        <v>0</v>
      </c>
      <c r="M231" s="101">
        <f t="shared" si="17"/>
        <v>0</v>
      </c>
      <c r="N231" s="71">
        <f>N232</f>
        <v>0</v>
      </c>
      <c r="O231" s="71">
        <f>O232</f>
        <v>0</v>
      </c>
      <c r="P231" s="101">
        <f t="shared" si="16"/>
        <v>0</v>
      </c>
      <c r="Q231" s="99"/>
      <c r="R231" s="99"/>
      <c r="S231" s="99"/>
    </row>
    <row r="232" spans="2:19" s="64" customFormat="1" ht="24">
      <c r="B232" s="92" t="s">
        <v>768</v>
      </c>
      <c r="C232" s="69" t="s">
        <v>407</v>
      </c>
      <c r="D232" s="69" t="s">
        <v>641</v>
      </c>
      <c r="E232" s="70" t="s">
        <v>648</v>
      </c>
      <c r="F232" s="70" t="s">
        <v>965</v>
      </c>
      <c r="G232" s="69">
        <v>200</v>
      </c>
      <c r="H232" s="109">
        <v>0</v>
      </c>
      <c r="I232" s="109"/>
      <c r="J232" s="109">
        <f t="shared" si="18"/>
        <v>0</v>
      </c>
      <c r="K232" s="71">
        <v>0</v>
      </c>
      <c r="L232" s="71"/>
      <c r="M232" s="101">
        <f t="shared" si="17"/>
        <v>0</v>
      </c>
      <c r="N232" s="71">
        <v>0</v>
      </c>
      <c r="O232" s="71"/>
      <c r="P232" s="101">
        <f t="shared" si="16"/>
        <v>0</v>
      </c>
      <c r="Q232" s="99"/>
      <c r="R232" s="99"/>
      <c r="S232" s="99"/>
    </row>
    <row r="233" spans="2:19" ht="24">
      <c r="B233" s="92" t="s">
        <v>1008</v>
      </c>
      <c r="C233" s="80" t="s">
        <v>407</v>
      </c>
      <c r="D233" s="80" t="s">
        <v>641</v>
      </c>
      <c r="E233" s="81" t="s">
        <v>648</v>
      </c>
      <c r="F233" s="81" t="s">
        <v>1007</v>
      </c>
      <c r="G233" s="80"/>
      <c r="H233" s="108">
        <f>H234</f>
        <v>80000</v>
      </c>
      <c r="I233" s="108">
        <f>I234</f>
        <v>-80000</v>
      </c>
      <c r="J233" s="109">
        <f t="shared" si="18"/>
        <v>0</v>
      </c>
      <c r="K233" s="82">
        <f>K234</f>
        <v>80000</v>
      </c>
      <c r="L233" s="82">
        <f>L234</f>
        <v>-80000</v>
      </c>
      <c r="M233" s="101">
        <f t="shared" si="17"/>
        <v>0</v>
      </c>
      <c r="N233" s="82">
        <f>N234</f>
        <v>0</v>
      </c>
      <c r="O233" s="82">
        <f>O234</f>
        <v>0</v>
      </c>
      <c r="P233" s="101">
        <f t="shared" si="16"/>
        <v>0</v>
      </c>
      <c r="Q233" s="99"/>
      <c r="R233" s="99"/>
      <c r="S233" s="99"/>
    </row>
    <row r="234" spans="2:19" ht="24">
      <c r="B234" s="92" t="s">
        <v>768</v>
      </c>
      <c r="C234" s="80" t="s">
        <v>407</v>
      </c>
      <c r="D234" s="80" t="s">
        <v>641</v>
      </c>
      <c r="E234" s="81" t="s">
        <v>648</v>
      </c>
      <c r="F234" s="81" t="s">
        <v>1007</v>
      </c>
      <c r="G234" s="80" t="s">
        <v>974</v>
      </c>
      <c r="H234" s="108">
        <v>80000</v>
      </c>
      <c r="I234" s="109">
        <v>-80000</v>
      </c>
      <c r="J234" s="109">
        <f t="shared" si="18"/>
        <v>0</v>
      </c>
      <c r="K234" s="82">
        <v>80000</v>
      </c>
      <c r="L234" s="71">
        <v>-80000</v>
      </c>
      <c r="M234" s="101">
        <f t="shared" si="17"/>
        <v>0</v>
      </c>
      <c r="N234" s="82">
        <v>0</v>
      </c>
      <c r="O234" s="71"/>
      <c r="P234" s="101">
        <f t="shared" si="16"/>
        <v>0</v>
      </c>
      <c r="Q234" s="99"/>
      <c r="R234" s="99"/>
      <c r="S234" s="99"/>
    </row>
    <row r="235" spans="2:19" s="64" customFormat="1" ht="36">
      <c r="B235" s="92" t="s">
        <v>1049</v>
      </c>
      <c r="C235" s="69" t="s">
        <v>407</v>
      </c>
      <c r="D235" s="69" t="s">
        <v>641</v>
      </c>
      <c r="E235" s="70" t="s">
        <v>648</v>
      </c>
      <c r="F235" s="70" t="s">
        <v>1039</v>
      </c>
      <c r="G235" s="69"/>
      <c r="H235" s="109">
        <f>H236</f>
        <v>0</v>
      </c>
      <c r="I235" s="109">
        <f>I236</f>
        <v>900</v>
      </c>
      <c r="J235" s="109">
        <f t="shared" si="18"/>
        <v>900</v>
      </c>
      <c r="K235" s="71">
        <f>K236</f>
        <v>0</v>
      </c>
      <c r="L235" s="71">
        <f>L236</f>
        <v>0</v>
      </c>
      <c r="M235" s="101">
        <f t="shared" si="17"/>
        <v>0</v>
      </c>
      <c r="N235" s="71">
        <f>N236</f>
        <v>0</v>
      </c>
      <c r="O235" s="71">
        <f>O236</f>
        <v>0</v>
      </c>
      <c r="P235" s="101">
        <f t="shared" si="16"/>
        <v>0</v>
      </c>
      <c r="Q235" s="99"/>
      <c r="R235" s="99"/>
      <c r="S235" s="99"/>
    </row>
    <row r="236" spans="2:19" s="64" customFormat="1" ht="96">
      <c r="B236" s="94" t="s">
        <v>1053</v>
      </c>
      <c r="C236" s="69" t="s">
        <v>407</v>
      </c>
      <c r="D236" s="69" t="s">
        <v>641</v>
      </c>
      <c r="E236" s="70" t="s">
        <v>648</v>
      </c>
      <c r="F236" s="70" t="s">
        <v>1038</v>
      </c>
      <c r="G236" s="69"/>
      <c r="H236" s="109">
        <f>H237</f>
        <v>0</v>
      </c>
      <c r="I236" s="109">
        <f>I237</f>
        <v>900</v>
      </c>
      <c r="J236" s="109">
        <f t="shared" si="18"/>
        <v>900</v>
      </c>
      <c r="K236" s="71">
        <f>K237</f>
        <v>0</v>
      </c>
      <c r="L236" s="71">
        <f>L237</f>
        <v>0</v>
      </c>
      <c r="M236" s="101">
        <f t="shared" si="17"/>
        <v>0</v>
      </c>
      <c r="N236" s="71">
        <f>N237</f>
        <v>0</v>
      </c>
      <c r="O236" s="71">
        <f>O237</f>
        <v>0</v>
      </c>
      <c r="P236" s="101">
        <f t="shared" si="16"/>
        <v>0</v>
      </c>
      <c r="Q236" s="99"/>
      <c r="R236" s="99"/>
      <c r="S236" s="99"/>
    </row>
    <row r="237" spans="2:19" s="64" customFormat="1" ht="24">
      <c r="B237" s="92" t="s">
        <v>768</v>
      </c>
      <c r="C237" s="69" t="s">
        <v>407</v>
      </c>
      <c r="D237" s="69" t="s">
        <v>641</v>
      </c>
      <c r="E237" s="70" t="s">
        <v>648</v>
      </c>
      <c r="F237" s="70" t="s">
        <v>1038</v>
      </c>
      <c r="G237" s="69" t="s">
        <v>974</v>
      </c>
      <c r="H237" s="109">
        <v>0</v>
      </c>
      <c r="I237" s="109">
        <v>900</v>
      </c>
      <c r="J237" s="109">
        <f t="shared" si="18"/>
        <v>900</v>
      </c>
      <c r="K237" s="71">
        <v>0</v>
      </c>
      <c r="L237" s="71"/>
      <c r="M237" s="101">
        <f t="shared" si="17"/>
        <v>0</v>
      </c>
      <c r="N237" s="71">
        <v>0</v>
      </c>
      <c r="O237" s="71"/>
      <c r="P237" s="101">
        <f t="shared" si="16"/>
        <v>0</v>
      </c>
      <c r="Q237" s="99"/>
      <c r="R237" s="99"/>
      <c r="S237" s="99"/>
    </row>
    <row r="238" spans="2:19" ht="12.75">
      <c r="B238" s="92" t="s">
        <v>934</v>
      </c>
      <c r="C238" s="80" t="s">
        <v>407</v>
      </c>
      <c r="D238" s="80" t="s">
        <v>641</v>
      </c>
      <c r="E238" s="81" t="s">
        <v>648</v>
      </c>
      <c r="F238" s="81" t="s">
        <v>744</v>
      </c>
      <c r="G238" s="80"/>
      <c r="H238" s="108">
        <f>H239</f>
        <v>1200000</v>
      </c>
      <c r="I238" s="108">
        <f>I239</f>
        <v>0</v>
      </c>
      <c r="J238" s="109">
        <f t="shared" si="18"/>
        <v>1200000</v>
      </c>
      <c r="K238" s="82">
        <f>K239</f>
        <v>0</v>
      </c>
      <c r="L238" s="82">
        <f>L239</f>
        <v>0</v>
      </c>
      <c r="M238" s="101">
        <f t="shared" si="17"/>
        <v>0</v>
      </c>
      <c r="N238" s="82">
        <f>N239</f>
        <v>0</v>
      </c>
      <c r="O238" s="82">
        <f>O239</f>
        <v>0</v>
      </c>
      <c r="P238" s="101">
        <f t="shared" si="16"/>
        <v>0</v>
      </c>
      <c r="Q238" s="99"/>
      <c r="R238" s="99"/>
      <c r="S238" s="99"/>
    </row>
    <row r="239" spans="2:19" ht="12.75">
      <c r="B239" s="92" t="s">
        <v>1084</v>
      </c>
      <c r="C239" s="80" t="s">
        <v>407</v>
      </c>
      <c r="D239" s="80" t="s">
        <v>641</v>
      </c>
      <c r="E239" s="81" t="s">
        <v>648</v>
      </c>
      <c r="F239" s="81" t="s">
        <v>1083</v>
      </c>
      <c r="G239" s="80"/>
      <c r="H239" s="108">
        <f>H240</f>
        <v>1200000</v>
      </c>
      <c r="I239" s="108">
        <f>I240</f>
        <v>0</v>
      </c>
      <c r="J239" s="109">
        <f t="shared" si="18"/>
        <v>1200000</v>
      </c>
      <c r="K239" s="82">
        <f>K240</f>
        <v>0</v>
      </c>
      <c r="L239" s="82">
        <f>L240</f>
        <v>0</v>
      </c>
      <c r="M239" s="101">
        <f t="shared" si="17"/>
        <v>0</v>
      </c>
      <c r="N239" s="82">
        <f>N240</f>
        <v>0</v>
      </c>
      <c r="O239" s="82">
        <f>O240</f>
        <v>0</v>
      </c>
      <c r="P239" s="101">
        <f t="shared" si="16"/>
        <v>0</v>
      </c>
      <c r="Q239" s="99"/>
      <c r="R239" s="99"/>
      <c r="S239" s="99"/>
    </row>
    <row r="240" spans="2:19" ht="24">
      <c r="B240" s="92" t="s">
        <v>768</v>
      </c>
      <c r="C240" s="80" t="s">
        <v>407</v>
      </c>
      <c r="D240" s="80" t="s">
        <v>641</v>
      </c>
      <c r="E240" s="81" t="s">
        <v>648</v>
      </c>
      <c r="F240" s="81" t="s">
        <v>1083</v>
      </c>
      <c r="G240" s="80" t="s">
        <v>974</v>
      </c>
      <c r="H240" s="108">
        <v>1200000</v>
      </c>
      <c r="I240" s="109">
        <v>0</v>
      </c>
      <c r="J240" s="109">
        <f t="shared" si="18"/>
        <v>1200000</v>
      </c>
      <c r="K240" s="82">
        <v>0</v>
      </c>
      <c r="L240" s="71"/>
      <c r="M240" s="101">
        <f t="shared" si="17"/>
        <v>0</v>
      </c>
      <c r="N240" s="82">
        <v>0</v>
      </c>
      <c r="O240" s="71"/>
      <c r="P240" s="101">
        <f t="shared" si="16"/>
        <v>0</v>
      </c>
      <c r="Q240" s="99"/>
      <c r="R240" s="99"/>
      <c r="S240" s="99"/>
    </row>
    <row r="241" spans="2:19" ht="12.75">
      <c r="B241" s="92" t="s">
        <v>957</v>
      </c>
      <c r="C241" s="80" t="s">
        <v>407</v>
      </c>
      <c r="D241" s="80" t="s">
        <v>647</v>
      </c>
      <c r="E241" s="81"/>
      <c r="F241" s="81"/>
      <c r="G241" s="80"/>
      <c r="H241" s="108">
        <f>H247+H242+H277</f>
        <v>3487200</v>
      </c>
      <c r="I241" s="108">
        <f>I247+I242+I277</f>
        <v>1952668</v>
      </c>
      <c r="J241" s="109">
        <f t="shared" si="18"/>
        <v>5439868</v>
      </c>
      <c r="K241" s="82">
        <f>K247+K242+K277</f>
        <v>3487200</v>
      </c>
      <c r="L241" s="82">
        <f>L247+L242+L277</f>
        <v>-1801200</v>
      </c>
      <c r="M241" s="101">
        <f t="shared" si="17"/>
        <v>1686000</v>
      </c>
      <c r="N241" s="82">
        <f>N247+N242+N277</f>
        <v>0</v>
      </c>
      <c r="O241" s="82">
        <f>O247+O242+O277</f>
        <v>1686000</v>
      </c>
      <c r="P241" s="101">
        <f t="shared" si="16"/>
        <v>1686000</v>
      </c>
      <c r="Q241" s="99"/>
      <c r="R241" s="99"/>
      <c r="S241" s="99"/>
    </row>
    <row r="242" spans="2:19" ht="12.75">
      <c r="B242" s="92" t="s">
        <v>88</v>
      </c>
      <c r="C242" s="80" t="s">
        <v>407</v>
      </c>
      <c r="D242" s="80" t="s">
        <v>647</v>
      </c>
      <c r="E242" s="80" t="s">
        <v>638</v>
      </c>
      <c r="F242" s="81"/>
      <c r="G242" s="80"/>
      <c r="H242" s="108">
        <f>H243</f>
        <v>18000</v>
      </c>
      <c r="I242" s="108">
        <f>I243</f>
        <v>-18000</v>
      </c>
      <c r="J242" s="109">
        <f t="shared" si="18"/>
        <v>0</v>
      </c>
      <c r="K242" s="82">
        <f>K243</f>
        <v>18000</v>
      </c>
      <c r="L242" s="82">
        <f>L243</f>
        <v>-18000</v>
      </c>
      <c r="M242" s="101">
        <f t="shared" si="17"/>
        <v>0</v>
      </c>
      <c r="N242" s="82">
        <f>N243</f>
        <v>0</v>
      </c>
      <c r="O242" s="82">
        <f>O243</f>
        <v>0</v>
      </c>
      <c r="P242" s="101">
        <f t="shared" si="16"/>
        <v>0</v>
      </c>
      <c r="Q242" s="99"/>
      <c r="R242" s="99"/>
      <c r="S242" s="99"/>
    </row>
    <row r="243" spans="2:19" ht="24">
      <c r="B243" s="92" t="s">
        <v>929</v>
      </c>
      <c r="C243" s="80" t="s">
        <v>407</v>
      </c>
      <c r="D243" s="80" t="s">
        <v>647</v>
      </c>
      <c r="E243" s="80" t="s">
        <v>638</v>
      </c>
      <c r="F243" s="81" t="s">
        <v>750</v>
      </c>
      <c r="G243" s="80"/>
      <c r="H243" s="108">
        <f>H244</f>
        <v>18000</v>
      </c>
      <c r="I243" s="108">
        <f>I244</f>
        <v>-18000</v>
      </c>
      <c r="J243" s="109">
        <f t="shared" si="18"/>
        <v>0</v>
      </c>
      <c r="K243" s="82">
        <f>K244</f>
        <v>18000</v>
      </c>
      <c r="L243" s="82">
        <f>L244</f>
        <v>-18000</v>
      </c>
      <c r="M243" s="101">
        <f t="shared" si="17"/>
        <v>0</v>
      </c>
      <c r="N243" s="82">
        <f>N244</f>
        <v>0</v>
      </c>
      <c r="O243" s="82">
        <f>O244</f>
        <v>0</v>
      </c>
      <c r="P243" s="101">
        <f t="shared" si="16"/>
        <v>0</v>
      </c>
      <c r="Q243" s="99"/>
      <c r="R243" s="99"/>
      <c r="S243" s="99"/>
    </row>
    <row r="244" spans="2:19" ht="24">
      <c r="B244" s="92" t="s">
        <v>986</v>
      </c>
      <c r="C244" s="80" t="s">
        <v>407</v>
      </c>
      <c r="D244" s="80" t="s">
        <v>647</v>
      </c>
      <c r="E244" s="80" t="s">
        <v>638</v>
      </c>
      <c r="F244" s="81" t="s">
        <v>975</v>
      </c>
      <c r="G244" s="80"/>
      <c r="H244" s="108">
        <f>H246+H245</f>
        <v>18000</v>
      </c>
      <c r="I244" s="108">
        <f>I246+I245</f>
        <v>-18000</v>
      </c>
      <c r="J244" s="109">
        <f t="shared" si="18"/>
        <v>0</v>
      </c>
      <c r="K244" s="82">
        <f>K246+K245</f>
        <v>18000</v>
      </c>
      <c r="L244" s="82">
        <f>L246+L245</f>
        <v>-18000</v>
      </c>
      <c r="M244" s="101">
        <f t="shared" si="17"/>
        <v>0</v>
      </c>
      <c r="N244" s="82">
        <f>N246+N245</f>
        <v>0</v>
      </c>
      <c r="O244" s="82">
        <f>O246+O245</f>
        <v>0</v>
      </c>
      <c r="P244" s="101">
        <f t="shared" si="16"/>
        <v>0</v>
      </c>
      <c r="Q244" s="99"/>
      <c r="R244" s="99"/>
      <c r="S244" s="99"/>
    </row>
    <row r="245" spans="2:19" ht="24">
      <c r="B245" s="92" t="s">
        <v>768</v>
      </c>
      <c r="C245" s="80" t="s">
        <v>407</v>
      </c>
      <c r="D245" s="80" t="s">
        <v>647</v>
      </c>
      <c r="E245" s="80" t="s">
        <v>638</v>
      </c>
      <c r="F245" s="81" t="s">
        <v>975</v>
      </c>
      <c r="G245" s="80" t="s">
        <v>974</v>
      </c>
      <c r="H245" s="108">
        <v>18000</v>
      </c>
      <c r="I245" s="109">
        <v>-18000</v>
      </c>
      <c r="J245" s="109">
        <f t="shared" si="18"/>
        <v>0</v>
      </c>
      <c r="K245" s="82">
        <v>18000</v>
      </c>
      <c r="L245" s="71">
        <v>-18000</v>
      </c>
      <c r="M245" s="101">
        <f t="shared" si="17"/>
        <v>0</v>
      </c>
      <c r="N245" s="82">
        <v>0</v>
      </c>
      <c r="O245" s="71"/>
      <c r="P245" s="101">
        <f t="shared" si="16"/>
        <v>0</v>
      </c>
      <c r="Q245" s="99"/>
      <c r="R245" s="99"/>
      <c r="S245" s="99"/>
    </row>
    <row r="246" spans="2:19" s="64" customFormat="1" ht="24">
      <c r="B246" s="92" t="s">
        <v>769</v>
      </c>
      <c r="C246" s="69" t="s">
        <v>407</v>
      </c>
      <c r="D246" s="69" t="s">
        <v>647</v>
      </c>
      <c r="E246" s="69" t="s">
        <v>638</v>
      </c>
      <c r="F246" s="70" t="s">
        <v>975</v>
      </c>
      <c r="G246" s="69" t="s">
        <v>976</v>
      </c>
      <c r="H246" s="109">
        <v>0</v>
      </c>
      <c r="I246" s="109"/>
      <c r="J246" s="109">
        <f t="shared" si="18"/>
        <v>0</v>
      </c>
      <c r="K246" s="71">
        <v>0</v>
      </c>
      <c r="L246" s="71"/>
      <c r="M246" s="101">
        <f t="shared" si="17"/>
        <v>0</v>
      </c>
      <c r="N246" s="71">
        <v>0</v>
      </c>
      <c r="O246" s="71"/>
      <c r="P246" s="101">
        <f t="shared" si="16"/>
        <v>0</v>
      </c>
      <c r="Q246" s="99"/>
      <c r="R246" s="99"/>
      <c r="S246" s="99"/>
    </row>
    <row r="247" spans="2:19" ht="12.75">
      <c r="B247" s="92" t="s">
        <v>576</v>
      </c>
      <c r="C247" s="80" t="s">
        <v>407</v>
      </c>
      <c r="D247" s="80" t="s">
        <v>647</v>
      </c>
      <c r="E247" s="81" t="s">
        <v>639</v>
      </c>
      <c r="F247" s="81"/>
      <c r="G247" s="80"/>
      <c r="H247" s="108">
        <f>H248+H260+H263</f>
        <v>3469200</v>
      </c>
      <c r="I247" s="108">
        <f>I248+I260+I263</f>
        <v>1916800</v>
      </c>
      <c r="J247" s="109">
        <f t="shared" si="18"/>
        <v>5386000</v>
      </c>
      <c r="K247" s="82">
        <f>K248+K260+K263</f>
        <v>3469200</v>
      </c>
      <c r="L247" s="82">
        <f>L248+L260+L263</f>
        <v>-1783200</v>
      </c>
      <c r="M247" s="101">
        <f t="shared" si="17"/>
        <v>1686000</v>
      </c>
      <c r="N247" s="82">
        <f>N248+N260+N263</f>
        <v>0</v>
      </c>
      <c r="O247" s="82">
        <f>O248+O260+O263</f>
        <v>1686000</v>
      </c>
      <c r="P247" s="101">
        <f t="shared" si="16"/>
        <v>1686000</v>
      </c>
      <c r="Q247" s="99"/>
      <c r="R247" s="99"/>
      <c r="S247" s="99"/>
    </row>
    <row r="248" spans="2:19" ht="24">
      <c r="B248" s="92" t="s">
        <v>920</v>
      </c>
      <c r="C248" s="80" t="s">
        <v>407</v>
      </c>
      <c r="D248" s="80" t="s">
        <v>647</v>
      </c>
      <c r="E248" s="81" t="s">
        <v>639</v>
      </c>
      <c r="F248" s="81" t="s">
        <v>747</v>
      </c>
      <c r="G248" s="80"/>
      <c r="H248" s="108">
        <f>H249+H252+H258+H254+H256</f>
        <v>2969200</v>
      </c>
      <c r="I248" s="108">
        <f>I249+I252+I258+I254+I256</f>
        <v>2416800</v>
      </c>
      <c r="J248" s="109">
        <f t="shared" si="18"/>
        <v>5386000</v>
      </c>
      <c r="K248" s="82">
        <f>K249+K252+K258+K254+K256</f>
        <v>2969200</v>
      </c>
      <c r="L248" s="82">
        <f>L249+L252+L258+L254+L256</f>
        <v>-1283200</v>
      </c>
      <c r="M248" s="101">
        <f t="shared" si="17"/>
        <v>1686000</v>
      </c>
      <c r="N248" s="82">
        <f>N249+N252+N258+N254+N256</f>
        <v>0</v>
      </c>
      <c r="O248" s="82">
        <f>O249+O252+O258+O254+O256</f>
        <v>1686000</v>
      </c>
      <c r="P248" s="101">
        <f t="shared" si="16"/>
        <v>1686000</v>
      </c>
      <c r="Q248" s="99"/>
      <c r="R248" s="99"/>
      <c r="S248" s="99"/>
    </row>
    <row r="249" spans="2:19" s="64" customFormat="1" ht="12.75">
      <c r="B249" s="92" t="s">
        <v>921</v>
      </c>
      <c r="C249" s="69" t="s">
        <v>407</v>
      </c>
      <c r="D249" s="69" t="s">
        <v>647</v>
      </c>
      <c r="E249" s="70" t="s">
        <v>639</v>
      </c>
      <c r="F249" s="70" t="s">
        <v>688</v>
      </c>
      <c r="G249" s="69"/>
      <c r="H249" s="109">
        <f>H251+H250</f>
        <v>0</v>
      </c>
      <c r="I249" s="109">
        <f>I251+I250</f>
        <v>3000000</v>
      </c>
      <c r="J249" s="109">
        <f t="shared" si="18"/>
        <v>3000000</v>
      </c>
      <c r="K249" s="71">
        <f>K251+K250</f>
        <v>0</v>
      </c>
      <c r="L249" s="71">
        <f>L251+L250</f>
        <v>0</v>
      </c>
      <c r="M249" s="101">
        <f t="shared" si="17"/>
        <v>0</v>
      </c>
      <c r="N249" s="71">
        <f>N251+N250</f>
        <v>0</v>
      </c>
      <c r="O249" s="71">
        <f>O251+O250</f>
        <v>0</v>
      </c>
      <c r="P249" s="101">
        <f t="shared" si="16"/>
        <v>0</v>
      </c>
      <c r="Q249" s="99"/>
      <c r="R249" s="99"/>
      <c r="S249" s="99"/>
    </row>
    <row r="250" spans="2:19" s="64" customFormat="1" ht="24">
      <c r="B250" s="92" t="s">
        <v>768</v>
      </c>
      <c r="C250" s="69" t="s">
        <v>407</v>
      </c>
      <c r="D250" s="69" t="s">
        <v>647</v>
      </c>
      <c r="E250" s="70" t="s">
        <v>639</v>
      </c>
      <c r="F250" s="70" t="s">
        <v>688</v>
      </c>
      <c r="G250" s="69" t="s">
        <v>974</v>
      </c>
      <c r="H250" s="109">
        <v>0</v>
      </c>
      <c r="I250" s="109"/>
      <c r="J250" s="109">
        <f t="shared" si="18"/>
        <v>0</v>
      </c>
      <c r="K250" s="71">
        <v>0</v>
      </c>
      <c r="L250" s="71"/>
      <c r="M250" s="101">
        <f t="shared" si="17"/>
        <v>0</v>
      </c>
      <c r="N250" s="71">
        <v>0</v>
      </c>
      <c r="O250" s="71"/>
      <c r="P250" s="101">
        <f t="shared" si="16"/>
        <v>0</v>
      </c>
      <c r="Q250" s="99"/>
      <c r="R250" s="99"/>
      <c r="S250" s="99"/>
    </row>
    <row r="251" spans="2:19" s="64" customFormat="1" ht="12.75">
      <c r="B251" s="92" t="s">
        <v>771</v>
      </c>
      <c r="C251" s="69" t="s">
        <v>407</v>
      </c>
      <c r="D251" s="69" t="s">
        <v>647</v>
      </c>
      <c r="E251" s="70" t="s">
        <v>639</v>
      </c>
      <c r="F251" s="70" t="s">
        <v>688</v>
      </c>
      <c r="G251" s="69">
        <v>800</v>
      </c>
      <c r="H251" s="109">
        <v>0</v>
      </c>
      <c r="I251" s="109">
        <v>3000000</v>
      </c>
      <c r="J251" s="109">
        <f t="shared" si="18"/>
        <v>3000000</v>
      </c>
      <c r="K251" s="71">
        <v>0</v>
      </c>
      <c r="L251" s="71"/>
      <c r="M251" s="101">
        <f t="shared" si="17"/>
        <v>0</v>
      </c>
      <c r="N251" s="71">
        <v>0</v>
      </c>
      <c r="O251" s="71"/>
      <c r="P251" s="101">
        <f t="shared" si="16"/>
        <v>0</v>
      </c>
      <c r="Q251" s="99"/>
      <c r="R251" s="99"/>
      <c r="S251" s="99"/>
    </row>
    <row r="252" spans="2:19" s="64" customFormat="1" ht="12.75">
      <c r="B252" s="92" t="s">
        <v>923</v>
      </c>
      <c r="C252" s="69" t="s">
        <v>407</v>
      </c>
      <c r="D252" s="69" t="s">
        <v>647</v>
      </c>
      <c r="E252" s="70" t="s">
        <v>639</v>
      </c>
      <c r="F252" s="70" t="s">
        <v>689</v>
      </c>
      <c r="G252" s="69"/>
      <c r="H252" s="109">
        <f>H253</f>
        <v>0</v>
      </c>
      <c r="I252" s="109">
        <f>I253</f>
        <v>700000</v>
      </c>
      <c r="J252" s="109">
        <f t="shared" si="18"/>
        <v>700000</v>
      </c>
      <c r="K252" s="71">
        <f>K253</f>
        <v>0</v>
      </c>
      <c r="L252" s="71">
        <f>L253</f>
        <v>0</v>
      </c>
      <c r="M252" s="101">
        <f t="shared" si="17"/>
        <v>0</v>
      </c>
      <c r="N252" s="71">
        <f>N253</f>
        <v>0</v>
      </c>
      <c r="O252" s="71">
        <f>O253</f>
        <v>0</v>
      </c>
      <c r="P252" s="101">
        <f t="shared" si="16"/>
        <v>0</v>
      </c>
      <c r="Q252" s="99"/>
      <c r="R252" s="99"/>
      <c r="S252" s="99"/>
    </row>
    <row r="253" spans="2:19" s="64" customFormat="1" ht="12.75">
      <c r="B253" s="92" t="s">
        <v>771</v>
      </c>
      <c r="C253" s="69" t="s">
        <v>407</v>
      </c>
      <c r="D253" s="69" t="s">
        <v>647</v>
      </c>
      <c r="E253" s="70" t="s">
        <v>639</v>
      </c>
      <c r="F253" s="70" t="s">
        <v>689</v>
      </c>
      <c r="G253" s="69">
        <v>800</v>
      </c>
      <c r="H253" s="109">
        <v>0</v>
      </c>
      <c r="I253" s="109">
        <v>700000</v>
      </c>
      <c r="J253" s="109">
        <f t="shared" si="18"/>
        <v>700000</v>
      </c>
      <c r="K253" s="71">
        <v>0</v>
      </c>
      <c r="L253" s="71"/>
      <c r="M253" s="101">
        <f t="shared" si="17"/>
        <v>0</v>
      </c>
      <c r="N253" s="71">
        <v>0</v>
      </c>
      <c r="O253" s="71"/>
      <c r="P253" s="101">
        <f t="shared" si="16"/>
        <v>0</v>
      </c>
      <c r="Q253" s="99"/>
      <c r="R253" s="99"/>
      <c r="S253" s="99"/>
    </row>
    <row r="254" spans="2:19" ht="48">
      <c r="B254" s="92" t="s">
        <v>1024</v>
      </c>
      <c r="C254" s="80" t="s">
        <v>407</v>
      </c>
      <c r="D254" s="80" t="s">
        <v>647</v>
      </c>
      <c r="E254" s="81" t="s">
        <v>639</v>
      </c>
      <c r="F254" s="81" t="s">
        <v>1009</v>
      </c>
      <c r="G254" s="80"/>
      <c r="H254" s="108">
        <f>H255</f>
        <v>900000</v>
      </c>
      <c r="I254" s="108">
        <f>I255</f>
        <v>-900000</v>
      </c>
      <c r="J254" s="109">
        <f t="shared" si="18"/>
        <v>0</v>
      </c>
      <c r="K254" s="82">
        <f>K255</f>
        <v>900000</v>
      </c>
      <c r="L254" s="82">
        <f>L255</f>
        <v>-900000</v>
      </c>
      <c r="M254" s="101">
        <f t="shared" si="17"/>
        <v>0</v>
      </c>
      <c r="N254" s="82">
        <f>N255</f>
        <v>0</v>
      </c>
      <c r="O254" s="82">
        <f>O255</f>
        <v>0</v>
      </c>
      <c r="P254" s="101">
        <f t="shared" si="16"/>
        <v>0</v>
      </c>
      <c r="Q254" s="99"/>
      <c r="R254" s="99"/>
      <c r="S254" s="99"/>
    </row>
    <row r="255" spans="2:19" ht="12.75">
      <c r="B255" s="92" t="s">
        <v>771</v>
      </c>
      <c r="C255" s="80" t="s">
        <v>407</v>
      </c>
      <c r="D255" s="80" t="s">
        <v>647</v>
      </c>
      <c r="E255" s="81" t="s">
        <v>639</v>
      </c>
      <c r="F255" s="81" t="s">
        <v>1009</v>
      </c>
      <c r="G255" s="80" t="s">
        <v>970</v>
      </c>
      <c r="H255" s="108">
        <v>900000</v>
      </c>
      <c r="I255" s="109">
        <v>-900000</v>
      </c>
      <c r="J255" s="109">
        <f t="shared" si="18"/>
        <v>0</v>
      </c>
      <c r="K255" s="82">
        <v>900000</v>
      </c>
      <c r="L255" s="71">
        <v>-900000</v>
      </c>
      <c r="M255" s="101">
        <f t="shared" si="17"/>
        <v>0</v>
      </c>
      <c r="N255" s="82">
        <v>0</v>
      </c>
      <c r="O255" s="71"/>
      <c r="P255" s="101">
        <f t="shared" si="16"/>
        <v>0</v>
      </c>
      <c r="Q255" s="99"/>
      <c r="R255" s="99"/>
      <c r="S255" s="99"/>
    </row>
    <row r="256" spans="2:19" ht="48">
      <c r="B256" s="92" t="s">
        <v>1024</v>
      </c>
      <c r="C256" s="80" t="s">
        <v>407</v>
      </c>
      <c r="D256" s="80" t="s">
        <v>647</v>
      </c>
      <c r="E256" s="81" t="s">
        <v>639</v>
      </c>
      <c r="F256" s="81" t="s">
        <v>1010</v>
      </c>
      <c r="G256" s="80"/>
      <c r="H256" s="108">
        <f>H257</f>
        <v>100000</v>
      </c>
      <c r="I256" s="108">
        <f>I257</f>
        <v>-100000</v>
      </c>
      <c r="J256" s="109">
        <f t="shared" si="18"/>
        <v>0</v>
      </c>
      <c r="K256" s="82">
        <f>K257</f>
        <v>100000</v>
      </c>
      <c r="L256" s="82">
        <f>L257</f>
        <v>-100000</v>
      </c>
      <c r="M256" s="101">
        <f t="shared" si="17"/>
        <v>0</v>
      </c>
      <c r="N256" s="82">
        <f>N257</f>
        <v>0</v>
      </c>
      <c r="O256" s="82">
        <f>O257</f>
        <v>0</v>
      </c>
      <c r="P256" s="101">
        <f t="shared" si="16"/>
        <v>0</v>
      </c>
      <c r="Q256" s="99"/>
      <c r="R256" s="99"/>
      <c r="S256" s="99"/>
    </row>
    <row r="257" spans="2:19" ht="12.75">
      <c r="B257" s="92" t="s">
        <v>771</v>
      </c>
      <c r="C257" s="80" t="s">
        <v>407</v>
      </c>
      <c r="D257" s="80" t="s">
        <v>647</v>
      </c>
      <c r="E257" s="81" t="s">
        <v>639</v>
      </c>
      <c r="F257" s="81" t="s">
        <v>1010</v>
      </c>
      <c r="G257" s="80" t="s">
        <v>970</v>
      </c>
      <c r="H257" s="108">
        <v>100000</v>
      </c>
      <c r="I257" s="109">
        <v>-100000</v>
      </c>
      <c r="J257" s="109">
        <f t="shared" si="18"/>
        <v>0</v>
      </c>
      <c r="K257" s="82">
        <v>100000</v>
      </c>
      <c r="L257" s="71">
        <v>-100000</v>
      </c>
      <c r="M257" s="101">
        <f t="shared" si="17"/>
        <v>0</v>
      </c>
      <c r="N257" s="82">
        <v>0</v>
      </c>
      <c r="O257" s="71"/>
      <c r="P257" s="101">
        <f t="shared" si="16"/>
        <v>0</v>
      </c>
      <c r="Q257" s="99"/>
      <c r="R257" s="99"/>
      <c r="S257" s="99"/>
    </row>
    <row r="258" spans="2:19" ht="36">
      <c r="B258" s="92" t="s">
        <v>928</v>
      </c>
      <c r="C258" s="80" t="s">
        <v>407</v>
      </c>
      <c r="D258" s="80" t="s">
        <v>647</v>
      </c>
      <c r="E258" s="81" t="s">
        <v>639</v>
      </c>
      <c r="F258" s="81" t="s">
        <v>690</v>
      </c>
      <c r="G258" s="80"/>
      <c r="H258" s="108">
        <f>H259</f>
        <v>1969200</v>
      </c>
      <c r="I258" s="108">
        <f>I259</f>
        <v>-283200</v>
      </c>
      <c r="J258" s="109">
        <f t="shared" si="18"/>
        <v>1686000</v>
      </c>
      <c r="K258" s="82">
        <f>K259</f>
        <v>1969200</v>
      </c>
      <c r="L258" s="82">
        <f>L259</f>
        <v>-283200</v>
      </c>
      <c r="M258" s="101">
        <f t="shared" si="17"/>
        <v>1686000</v>
      </c>
      <c r="N258" s="82">
        <f>N259</f>
        <v>0</v>
      </c>
      <c r="O258" s="82">
        <f>O259</f>
        <v>1686000</v>
      </c>
      <c r="P258" s="101">
        <f t="shared" si="16"/>
        <v>1686000</v>
      </c>
      <c r="Q258" s="99"/>
      <c r="R258" s="99"/>
      <c r="S258" s="99"/>
    </row>
    <row r="259" spans="2:19" ht="12.75">
      <c r="B259" s="92" t="s">
        <v>771</v>
      </c>
      <c r="C259" s="80" t="s">
        <v>407</v>
      </c>
      <c r="D259" s="80" t="s">
        <v>647</v>
      </c>
      <c r="E259" s="81" t="s">
        <v>639</v>
      </c>
      <c r="F259" s="81" t="s">
        <v>690</v>
      </c>
      <c r="G259" s="80">
        <v>800</v>
      </c>
      <c r="H259" s="108">
        <v>1969200</v>
      </c>
      <c r="I259" s="109">
        <v>-283200</v>
      </c>
      <c r="J259" s="109">
        <f t="shared" si="18"/>
        <v>1686000</v>
      </c>
      <c r="K259" s="82">
        <v>1969200</v>
      </c>
      <c r="L259" s="71">
        <v>-283200</v>
      </c>
      <c r="M259" s="101">
        <f t="shared" si="17"/>
        <v>1686000</v>
      </c>
      <c r="N259" s="82">
        <v>0</v>
      </c>
      <c r="O259" s="71">
        <v>1686000</v>
      </c>
      <c r="P259" s="101">
        <f t="shared" si="16"/>
        <v>1686000</v>
      </c>
      <c r="Q259" s="99"/>
      <c r="R259" s="99"/>
      <c r="S259" s="99"/>
    </row>
    <row r="260" spans="2:19" ht="24">
      <c r="B260" s="92" t="s">
        <v>938</v>
      </c>
      <c r="C260" s="80" t="s">
        <v>407</v>
      </c>
      <c r="D260" s="80" t="s">
        <v>647</v>
      </c>
      <c r="E260" s="81" t="s">
        <v>639</v>
      </c>
      <c r="F260" s="81" t="s">
        <v>746</v>
      </c>
      <c r="G260" s="80"/>
      <c r="H260" s="108">
        <f>H261</f>
        <v>500000</v>
      </c>
      <c r="I260" s="108">
        <f>I261</f>
        <v>-500000</v>
      </c>
      <c r="J260" s="109">
        <f t="shared" si="18"/>
        <v>0</v>
      </c>
      <c r="K260" s="82">
        <f>K261</f>
        <v>500000</v>
      </c>
      <c r="L260" s="82">
        <f>L261</f>
        <v>-500000</v>
      </c>
      <c r="M260" s="101">
        <f t="shared" si="17"/>
        <v>0</v>
      </c>
      <c r="N260" s="82">
        <f>N261</f>
        <v>0</v>
      </c>
      <c r="O260" s="82">
        <f>O261</f>
        <v>0</v>
      </c>
      <c r="P260" s="101">
        <f t="shared" si="16"/>
        <v>0</v>
      </c>
      <c r="Q260" s="99"/>
      <c r="R260" s="99"/>
      <c r="S260" s="99"/>
    </row>
    <row r="261" spans="2:19" ht="24">
      <c r="B261" s="92" t="s">
        <v>939</v>
      </c>
      <c r="C261" s="80" t="s">
        <v>407</v>
      </c>
      <c r="D261" s="80" t="s">
        <v>647</v>
      </c>
      <c r="E261" s="81" t="s">
        <v>639</v>
      </c>
      <c r="F261" s="81" t="s">
        <v>691</v>
      </c>
      <c r="G261" s="80"/>
      <c r="H261" s="108">
        <f>H262</f>
        <v>500000</v>
      </c>
      <c r="I261" s="108">
        <f>I262</f>
        <v>-500000</v>
      </c>
      <c r="J261" s="109">
        <f t="shared" si="18"/>
        <v>0</v>
      </c>
      <c r="K261" s="82">
        <f>K262</f>
        <v>500000</v>
      </c>
      <c r="L261" s="82">
        <f>L262</f>
        <v>-500000</v>
      </c>
      <c r="M261" s="101">
        <f t="shared" si="17"/>
        <v>0</v>
      </c>
      <c r="N261" s="82">
        <f>N262</f>
        <v>0</v>
      </c>
      <c r="O261" s="82">
        <f>O262</f>
        <v>0</v>
      </c>
      <c r="P261" s="101">
        <f t="shared" si="16"/>
        <v>0</v>
      </c>
      <c r="Q261" s="99"/>
      <c r="R261" s="99"/>
      <c r="S261" s="99"/>
    </row>
    <row r="262" spans="2:19" ht="12.75">
      <c r="B262" s="92" t="s">
        <v>771</v>
      </c>
      <c r="C262" s="80" t="s">
        <v>407</v>
      </c>
      <c r="D262" s="80" t="s">
        <v>647</v>
      </c>
      <c r="E262" s="81" t="s">
        <v>639</v>
      </c>
      <c r="F262" s="81" t="s">
        <v>691</v>
      </c>
      <c r="G262" s="80">
        <v>800</v>
      </c>
      <c r="H262" s="108">
        <v>500000</v>
      </c>
      <c r="I262" s="109">
        <v>-500000</v>
      </c>
      <c r="J262" s="109">
        <f t="shared" si="18"/>
        <v>0</v>
      </c>
      <c r="K262" s="82">
        <v>500000</v>
      </c>
      <c r="L262" s="71">
        <v>-500000</v>
      </c>
      <c r="M262" s="101">
        <f t="shared" si="17"/>
        <v>0</v>
      </c>
      <c r="N262" s="82">
        <v>0</v>
      </c>
      <c r="O262" s="71"/>
      <c r="P262" s="101">
        <f t="shared" si="16"/>
        <v>0</v>
      </c>
      <c r="Q262" s="99"/>
      <c r="R262" s="99"/>
      <c r="S262" s="99"/>
    </row>
    <row r="263" spans="2:19" s="64" customFormat="1" ht="12.75">
      <c r="B263" s="92" t="s">
        <v>950</v>
      </c>
      <c r="C263" s="69" t="s">
        <v>407</v>
      </c>
      <c r="D263" s="69" t="s">
        <v>647</v>
      </c>
      <c r="E263" s="70" t="s">
        <v>639</v>
      </c>
      <c r="F263" s="70" t="s">
        <v>951</v>
      </c>
      <c r="G263" s="69"/>
      <c r="H263" s="109">
        <f>H264+H266+H272+H269+H274</f>
        <v>0</v>
      </c>
      <c r="I263" s="109">
        <f>I264+I266+I272+I269+I274</f>
        <v>0</v>
      </c>
      <c r="J263" s="109">
        <f t="shared" si="18"/>
        <v>0</v>
      </c>
      <c r="K263" s="71">
        <f>K264+K266+K272+K269+K274</f>
        <v>0</v>
      </c>
      <c r="L263" s="71">
        <f>L264+L266+L272+L269+L274</f>
        <v>0</v>
      </c>
      <c r="M263" s="101">
        <f t="shared" si="17"/>
        <v>0</v>
      </c>
      <c r="N263" s="71">
        <f>N264+N266+N272+N269+N274</f>
        <v>0</v>
      </c>
      <c r="O263" s="71">
        <f>O264+O266+O272+O269+O274</f>
        <v>0</v>
      </c>
      <c r="P263" s="101">
        <f t="shared" si="16"/>
        <v>0</v>
      </c>
      <c r="Q263" s="99"/>
      <c r="R263" s="99"/>
      <c r="S263" s="99"/>
    </row>
    <row r="264" spans="2:19" s="64" customFormat="1" ht="24">
      <c r="B264" s="92" t="s">
        <v>940</v>
      </c>
      <c r="C264" s="69" t="s">
        <v>407</v>
      </c>
      <c r="D264" s="69" t="s">
        <v>647</v>
      </c>
      <c r="E264" s="70" t="s">
        <v>639</v>
      </c>
      <c r="F264" s="70" t="s">
        <v>692</v>
      </c>
      <c r="G264" s="69"/>
      <c r="H264" s="109">
        <f>H265</f>
        <v>0</v>
      </c>
      <c r="I264" s="109">
        <f>I265</f>
        <v>0</v>
      </c>
      <c r="J264" s="109">
        <f t="shared" si="18"/>
        <v>0</v>
      </c>
      <c r="K264" s="71">
        <f>K265</f>
        <v>0</v>
      </c>
      <c r="L264" s="71">
        <f>L265</f>
        <v>0</v>
      </c>
      <c r="M264" s="101">
        <f t="shared" si="17"/>
        <v>0</v>
      </c>
      <c r="N264" s="71">
        <f>N265</f>
        <v>0</v>
      </c>
      <c r="O264" s="71">
        <f>O265</f>
        <v>0</v>
      </c>
      <c r="P264" s="101">
        <f t="shared" si="16"/>
        <v>0</v>
      </c>
      <c r="Q264" s="99"/>
      <c r="R264" s="99"/>
      <c r="S264" s="99"/>
    </row>
    <row r="265" spans="2:19" s="64" customFormat="1" ht="24">
      <c r="B265" s="92" t="s">
        <v>774</v>
      </c>
      <c r="C265" s="69" t="s">
        <v>407</v>
      </c>
      <c r="D265" s="69" t="s">
        <v>647</v>
      </c>
      <c r="E265" s="70" t="s">
        <v>639</v>
      </c>
      <c r="F265" s="70" t="s">
        <v>692</v>
      </c>
      <c r="G265" s="69">
        <v>400</v>
      </c>
      <c r="H265" s="109">
        <v>0</v>
      </c>
      <c r="I265" s="109"/>
      <c r="J265" s="109">
        <f t="shared" si="18"/>
        <v>0</v>
      </c>
      <c r="K265" s="71">
        <v>0</v>
      </c>
      <c r="L265" s="71"/>
      <c r="M265" s="101">
        <f t="shared" si="17"/>
        <v>0</v>
      </c>
      <c r="N265" s="71">
        <v>0</v>
      </c>
      <c r="O265" s="71"/>
      <c r="P265" s="101">
        <f t="shared" si="16"/>
        <v>0</v>
      </c>
      <c r="Q265" s="99"/>
      <c r="R265" s="99"/>
      <c r="S265" s="99"/>
    </row>
    <row r="266" spans="2:19" s="64" customFormat="1" ht="24">
      <c r="B266" s="92" t="s">
        <v>941</v>
      </c>
      <c r="C266" s="69" t="s">
        <v>407</v>
      </c>
      <c r="D266" s="69" t="s">
        <v>647</v>
      </c>
      <c r="E266" s="70" t="s">
        <v>639</v>
      </c>
      <c r="F266" s="70" t="s">
        <v>693</v>
      </c>
      <c r="G266" s="69"/>
      <c r="H266" s="109">
        <f>H268+H267</f>
        <v>0</v>
      </c>
      <c r="I266" s="109">
        <f>I268+I267</f>
        <v>0</v>
      </c>
      <c r="J266" s="109">
        <f t="shared" si="18"/>
        <v>0</v>
      </c>
      <c r="K266" s="71">
        <f>K268+K267</f>
        <v>0</v>
      </c>
      <c r="L266" s="71">
        <f>L268+L267</f>
        <v>0</v>
      </c>
      <c r="M266" s="101">
        <f t="shared" si="17"/>
        <v>0</v>
      </c>
      <c r="N266" s="71">
        <f>N268+N267</f>
        <v>0</v>
      </c>
      <c r="O266" s="71">
        <f>O268+O267</f>
        <v>0</v>
      </c>
      <c r="P266" s="101">
        <f t="shared" si="16"/>
        <v>0</v>
      </c>
      <c r="Q266" s="99"/>
      <c r="R266" s="99"/>
      <c r="S266" s="99"/>
    </row>
    <row r="267" spans="2:19" s="64" customFormat="1" ht="24">
      <c r="B267" s="92" t="s">
        <v>768</v>
      </c>
      <c r="C267" s="69" t="s">
        <v>407</v>
      </c>
      <c r="D267" s="69" t="s">
        <v>647</v>
      </c>
      <c r="E267" s="70" t="s">
        <v>639</v>
      </c>
      <c r="F267" s="70" t="s">
        <v>693</v>
      </c>
      <c r="G267" s="69" t="s">
        <v>974</v>
      </c>
      <c r="H267" s="109">
        <v>0</v>
      </c>
      <c r="I267" s="109"/>
      <c r="J267" s="109">
        <f t="shared" si="18"/>
        <v>0</v>
      </c>
      <c r="K267" s="71">
        <v>0</v>
      </c>
      <c r="L267" s="71"/>
      <c r="M267" s="101">
        <f t="shared" si="17"/>
        <v>0</v>
      </c>
      <c r="N267" s="71">
        <v>0</v>
      </c>
      <c r="O267" s="71"/>
      <c r="P267" s="101">
        <f t="shared" si="16"/>
        <v>0</v>
      </c>
      <c r="Q267" s="99"/>
      <c r="R267" s="99"/>
      <c r="S267" s="99"/>
    </row>
    <row r="268" spans="2:19" s="64" customFormat="1" ht="24">
      <c r="B268" s="92" t="s">
        <v>774</v>
      </c>
      <c r="C268" s="69" t="s">
        <v>407</v>
      </c>
      <c r="D268" s="69" t="s">
        <v>647</v>
      </c>
      <c r="E268" s="70" t="s">
        <v>639</v>
      </c>
      <c r="F268" s="70" t="s">
        <v>693</v>
      </c>
      <c r="G268" s="69">
        <v>400</v>
      </c>
      <c r="H268" s="109">
        <v>0</v>
      </c>
      <c r="I268" s="109"/>
      <c r="J268" s="109">
        <f t="shared" si="18"/>
        <v>0</v>
      </c>
      <c r="K268" s="71">
        <v>0</v>
      </c>
      <c r="L268" s="71"/>
      <c r="M268" s="101">
        <f t="shared" si="17"/>
        <v>0</v>
      </c>
      <c r="N268" s="71">
        <v>0</v>
      </c>
      <c r="O268" s="71"/>
      <c r="P268" s="101">
        <f t="shared" si="16"/>
        <v>0</v>
      </c>
      <c r="Q268" s="99"/>
      <c r="R268" s="99"/>
      <c r="S268" s="99"/>
    </row>
    <row r="269" spans="2:19" s="64" customFormat="1" ht="36">
      <c r="B269" s="92" t="s">
        <v>1025</v>
      </c>
      <c r="C269" s="69" t="s">
        <v>407</v>
      </c>
      <c r="D269" s="69" t="s">
        <v>647</v>
      </c>
      <c r="E269" s="70" t="s">
        <v>639</v>
      </c>
      <c r="F269" s="70" t="s">
        <v>1011</v>
      </c>
      <c r="G269" s="69"/>
      <c r="H269" s="109">
        <f>H271+H270</f>
        <v>0</v>
      </c>
      <c r="I269" s="109">
        <f>I271+I270</f>
        <v>0</v>
      </c>
      <c r="J269" s="109">
        <f t="shared" si="18"/>
        <v>0</v>
      </c>
      <c r="K269" s="71">
        <f>K271+K270</f>
        <v>0</v>
      </c>
      <c r="L269" s="71">
        <f>L271+L270</f>
        <v>0</v>
      </c>
      <c r="M269" s="101">
        <f t="shared" si="17"/>
        <v>0</v>
      </c>
      <c r="N269" s="71">
        <f>N271+N270</f>
        <v>0</v>
      </c>
      <c r="O269" s="71">
        <f>O271+O270</f>
        <v>0</v>
      </c>
      <c r="P269" s="101">
        <f t="shared" si="16"/>
        <v>0</v>
      </c>
      <c r="Q269" s="99"/>
      <c r="R269" s="99"/>
      <c r="S269" s="99"/>
    </row>
    <row r="270" spans="2:19" s="64" customFormat="1" ht="24">
      <c r="B270" s="92" t="s">
        <v>768</v>
      </c>
      <c r="C270" s="69" t="s">
        <v>407</v>
      </c>
      <c r="D270" s="69" t="s">
        <v>647</v>
      </c>
      <c r="E270" s="70" t="s">
        <v>639</v>
      </c>
      <c r="F270" s="70" t="s">
        <v>1011</v>
      </c>
      <c r="G270" s="69" t="s">
        <v>974</v>
      </c>
      <c r="H270" s="109">
        <v>0</v>
      </c>
      <c r="I270" s="109"/>
      <c r="J270" s="109">
        <f t="shared" si="18"/>
        <v>0</v>
      </c>
      <c r="K270" s="71">
        <v>0</v>
      </c>
      <c r="L270" s="71"/>
      <c r="M270" s="101">
        <f t="shared" si="17"/>
        <v>0</v>
      </c>
      <c r="N270" s="71">
        <v>0</v>
      </c>
      <c r="O270" s="71"/>
      <c r="P270" s="101">
        <f t="shared" si="16"/>
        <v>0</v>
      </c>
      <c r="Q270" s="99"/>
      <c r="R270" s="99"/>
      <c r="S270" s="99"/>
    </row>
    <row r="271" spans="2:19" s="64" customFormat="1" ht="24">
      <c r="B271" s="92" t="s">
        <v>774</v>
      </c>
      <c r="C271" s="69" t="s">
        <v>407</v>
      </c>
      <c r="D271" s="69" t="s">
        <v>647</v>
      </c>
      <c r="E271" s="70" t="s">
        <v>639</v>
      </c>
      <c r="F271" s="70" t="s">
        <v>1011</v>
      </c>
      <c r="G271" s="69" t="s">
        <v>1012</v>
      </c>
      <c r="H271" s="109">
        <v>0</v>
      </c>
      <c r="I271" s="109"/>
      <c r="J271" s="109">
        <f t="shared" si="18"/>
        <v>0</v>
      </c>
      <c r="K271" s="71">
        <v>0</v>
      </c>
      <c r="L271" s="71"/>
      <c r="M271" s="101">
        <f t="shared" si="17"/>
        <v>0</v>
      </c>
      <c r="N271" s="71">
        <v>0</v>
      </c>
      <c r="O271" s="71"/>
      <c r="P271" s="101">
        <f t="shared" si="16"/>
        <v>0</v>
      </c>
      <c r="Q271" s="99"/>
      <c r="R271" s="99"/>
      <c r="S271" s="99"/>
    </row>
    <row r="272" spans="2:19" s="64" customFormat="1" ht="36">
      <c r="B272" s="92" t="s">
        <v>964</v>
      </c>
      <c r="C272" s="69" t="s">
        <v>407</v>
      </c>
      <c r="D272" s="69" t="s">
        <v>647</v>
      </c>
      <c r="E272" s="70" t="s">
        <v>639</v>
      </c>
      <c r="F272" s="70" t="s">
        <v>963</v>
      </c>
      <c r="G272" s="69"/>
      <c r="H272" s="109">
        <f>H273</f>
        <v>0</v>
      </c>
      <c r="I272" s="109">
        <f>I273</f>
        <v>0</v>
      </c>
      <c r="J272" s="109">
        <f t="shared" si="18"/>
        <v>0</v>
      </c>
      <c r="K272" s="71">
        <f>K273</f>
        <v>0</v>
      </c>
      <c r="L272" s="71">
        <f>L273</f>
        <v>0</v>
      </c>
      <c r="M272" s="101">
        <f t="shared" si="17"/>
        <v>0</v>
      </c>
      <c r="N272" s="71">
        <f>N273</f>
        <v>0</v>
      </c>
      <c r="O272" s="71">
        <f>O273</f>
        <v>0</v>
      </c>
      <c r="P272" s="101">
        <f t="shared" si="16"/>
        <v>0</v>
      </c>
      <c r="Q272" s="99"/>
      <c r="R272" s="99"/>
      <c r="S272" s="99"/>
    </row>
    <row r="273" spans="2:19" s="64" customFormat="1" ht="24">
      <c r="B273" s="92" t="s">
        <v>774</v>
      </c>
      <c r="C273" s="69" t="s">
        <v>407</v>
      </c>
      <c r="D273" s="69" t="s">
        <v>647</v>
      </c>
      <c r="E273" s="70" t="s">
        <v>639</v>
      </c>
      <c r="F273" s="70" t="s">
        <v>963</v>
      </c>
      <c r="G273" s="69">
        <v>400</v>
      </c>
      <c r="H273" s="109">
        <v>0</v>
      </c>
      <c r="I273" s="109"/>
      <c r="J273" s="109">
        <f t="shared" si="18"/>
        <v>0</v>
      </c>
      <c r="K273" s="71">
        <v>0</v>
      </c>
      <c r="L273" s="71"/>
      <c r="M273" s="101">
        <f t="shared" si="17"/>
        <v>0</v>
      </c>
      <c r="N273" s="71">
        <v>0</v>
      </c>
      <c r="O273" s="71"/>
      <c r="P273" s="101">
        <f aca="true" t="shared" si="19" ref="P273:P336">N273+O273</f>
        <v>0</v>
      </c>
      <c r="Q273" s="99"/>
      <c r="R273" s="99"/>
      <c r="S273" s="99"/>
    </row>
    <row r="274" spans="2:19" s="64" customFormat="1" ht="36">
      <c r="B274" s="92" t="s">
        <v>1025</v>
      </c>
      <c r="C274" s="69" t="s">
        <v>407</v>
      </c>
      <c r="D274" s="69" t="s">
        <v>647</v>
      </c>
      <c r="E274" s="70" t="s">
        <v>639</v>
      </c>
      <c r="F274" s="70" t="s">
        <v>1013</v>
      </c>
      <c r="G274" s="69"/>
      <c r="H274" s="109">
        <f>H276+H275</f>
        <v>0</v>
      </c>
      <c r="I274" s="109">
        <f>I276+I275</f>
        <v>0</v>
      </c>
      <c r="J274" s="109">
        <f t="shared" si="18"/>
        <v>0</v>
      </c>
      <c r="K274" s="71">
        <f>K276+K275</f>
        <v>0</v>
      </c>
      <c r="L274" s="71">
        <f>L276+L275</f>
        <v>0</v>
      </c>
      <c r="M274" s="101">
        <f aca="true" t="shared" si="20" ref="M274:M337">K274+L274</f>
        <v>0</v>
      </c>
      <c r="N274" s="71">
        <f>N276+N275</f>
        <v>0</v>
      </c>
      <c r="O274" s="71">
        <f>O276+O275</f>
        <v>0</v>
      </c>
      <c r="P274" s="101">
        <f t="shared" si="19"/>
        <v>0</v>
      </c>
      <c r="Q274" s="99"/>
      <c r="R274" s="99"/>
      <c r="S274" s="99"/>
    </row>
    <row r="275" spans="2:19" s="64" customFormat="1" ht="24">
      <c r="B275" s="92" t="s">
        <v>768</v>
      </c>
      <c r="C275" s="69" t="s">
        <v>407</v>
      </c>
      <c r="D275" s="69" t="s">
        <v>647</v>
      </c>
      <c r="E275" s="70" t="s">
        <v>639</v>
      </c>
      <c r="F275" s="70" t="s">
        <v>1013</v>
      </c>
      <c r="G275" s="69" t="s">
        <v>974</v>
      </c>
      <c r="H275" s="109">
        <v>0</v>
      </c>
      <c r="I275" s="109"/>
      <c r="J275" s="109">
        <f t="shared" si="18"/>
        <v>0</v>
      </c>
      <c r="K275" s="71">
        <v>0</v>
      </c>
      <c r="L275" s="71"/>
      <c r="M275" s="101">
        <f t="shared" si="20"/>
        <v>0</v>
      </c>
      <c r="N275" s="71">
        <v>0</v>
      </c>
      <c r="O275" s="71"/>
      <c r="P275" s="101">
        <f t="shared" si="19"/>
        <v>0</v>
      </c>
      <c r="Q275" s="99"/>
      <c r="R275" s="99"/>
      <c r="S275" s="99"/>
    </row>
    <row r="276" spans="2:19" s="64" customFormat="1" ht="24">
      <c r="B276" s="92" t="s">
        <v>774</v>
      </c>
      <c r="C276" s="69" t="s">
        <v>407</v>
      </c>
      <c r="D276" s="69" t="s">
        <v>647</v>
      </c>
      <c r="E276" s="70" t="s">
        <v>639</v>
      </c>
      <c r="F276" s="70" t="s">
        <v>1013</v>
      </c>
      <c r="G276" s="69" t="s">
        <v>1012</v>
      </c>
      <c r="H276" s="109">
        <v>0</v>
      </c>
      <c r="I276" s="109"/>
      <c r="J276" s="109">
        <f aca="true" t="shared" si="21" ref="J276:J340">H276+I276</f>
        <v>0</v>
      </c>
      <c r="K276" s="71">
        <v>0</v>
      </c>
      <c r="L276" s="71"/>
      <c r="M276" s="101">
        <f t="shared" si="20"/>
        <v>0</v>
      </c>
      <c r="N276" s="71">
        <v>0</v>
      </c>
      <c r="O276" s="71"/>
      <c r="P276" s="101">
        <f t="shared" si="19"/>
        <v>0</v>
      </c>
      <c r="Q276" s="99"/>
      <c r="R276" s="99"/>
      <c r="S276" s="99"/>
    </row>
    <row r="277" spans="2:19" s="64" customFormat="1" ht="12.75">
      <c r="B277" s="92" t="s">
        <v>583</v>
      </c>
      <c r="C277" s="69" t="s">
        <v>407</v>
      </c>
      <c r="D277" s="69" t="s">
        <v>647</v>
      </c>
      <c r="E277" s="69" t="s">
        <v>640</v>
      </c>
      <c r="F277" s="70"/>
      <c r="G277" s="69"/>
      <c r="H277" s="109">
        <f aca="true" t="shared" si="22" ref="H277:I280">H278</f>
        <v>0</v>
      </c>
      <c r="I277" s="109">
        <f t="shared" si="22"/>
        <v>53868</v>
      </c>
      <c r="J277" s="109">
        <f t="shared" si="21"/>
        <v>53868</v>
      </c>
      <c r="K277" s="71">
        <f aca="true" t="shared" si="23" ref="K277:O280">K278</f>
        <v>0</v>
      </c>
      <c r="L277" s="71">
        <f t="shared" si="23"/>
        <v>0</v>
      </c>
      <c r="M277" s="101">
        <f t="shared" si="20"/>
        <v>0</v>
      </c>
      <c r="N277" s="71">
        <f t="shared" si="23"/>
        <v>0</v>
      </c>
      <c r="O277" s="71">
        <f t="shared" si="23"/>
        <v>0</v>
      </c>
      <c r="P277" s="101">
        <f t="shared" si="19"/>
        <v>0</v>
      </c>
      <c r="Q277" s="99"/>
      <c r="R277" s="99"/>
      <c r="S277" s="99"/>
    </row>
    <row r="278" spans="2:19" s="64" customFormat="1" ht="24">
      <c r="B278" s="92" t="s">
        <v>920</v>
      </c>
      <c r="C278" s="69" t="s">
        <v>407</v>
      </c>
      <c r="D278" s="69" t="s">
        <v>647</v>
      </c>
      <c r="E278" s="69" t="s">
        <v>640</v>
      </c>
      <c r="F278" s="70" t="s">
        <v>978</v>
      </c>
      <c r="G278" s="69"/>
      <c r="H278" s="109">
        <f t="shared" si="22"/>
        <v>0</v>
      </c>
      <c r="I278" s="109">
        <f t="shared" si="22"/>
        <v>53868</v>
      </c>
      <c r="J278" s="109">
        <f t="shared" si="21"/>
        <v>53868</v>
      </c>
      <c r="K278" s="71">
        <f t="shared" si="23"/>
        <v>0</v>
      </c>
      <c r="L278" s="71">
        <f t="shared" si="23"/>
        <v>0</v>
      </c>
      <c r="M278" s="101">
        <f t="shared" si="20"/>
        <v>0</v>
      </c>
      <c r="N278" s="71">
        <f t="shared" si="23"/>
        <v>0</v>
      </c>
      <c r="O278" s="71">
        <f t="shared" si="23"/>
        <v>0</v>
      </c>
      <c r="P278" s="101">
        <f t="shared" si="19"/>
        <v>0</v>
      </c>
      <c r="Q278" s="99"/>
      <c r="R278" s="99"/>
      <c r="S278" s="99"/>
    </row>
    <row r="279" spans="2:19" s="64" customFormat="1" ht="12.75">
      <c r="B279" s="92" t="s">
        <v>926</v>
      </c>
      <c r="C279" s="69" t="s">
        <v>407</v>
      </c>
      <c r="D279" s="69" t="s">
        <v>647</v>
      </c>
      <c r="E279" s="69" t="s">
        <v>640</v>
      </c>
      <c r="F279" s="70" t="s">
        <v>977</v>
      </c>
      <c r="G279" s="69"/>
      <c r="H279" s="109">
        <f t="shared" si="22"/>
        <v>0</v>
      </c>
      <c r="I279" s="109">
        <f t="shared" si="22"/>
        <v>53868</v>
      </c>
      <c r="J279" s="109">
        <f t="shared" si="21"/>
        <v>53868</v>
      </c>
      <c r="K279" s="71">
        <f t="shared" si="23"/>
        <v>0</v>
      </c>
      <c r="L279" s="71">
        <f t="shared" si="23"/>
        <v>0</v>
      </c>
      <c r="M279" s="101">
        <f t="shared" si="20"/>
        <v>0</v>
      </c>
      <c r="N279" s="71">
        <f t="shared" si="23"/>
        <v>0</v>
      </c>
      <c r="O279" s="71">
        <f t="shared" si="23"/>
        <v>0</v>
      </c>
      <c r="P279" s="101">
        <f t="shared" si="19"/>
        <v>0</v>
      </c>
      <c r="Q279" s="99"/>
      <c r="R279" s="99"/>
      <c r="S279" s="99"/>
    </row>
    <row r="280" spans="2:19" s="64" customFormat="1" ht="12.75">
      <c r="B280" s="92" t="s">
        <v>980</v>
      </c>
      <c r="C280" s="69" t="s">
        <v>407</v>
      </c>
      <c r="D280" s="69" t="s">
        <v>647</v>
      </c>
      <c r="E280" s="69" t="s">
        <v>640</v>
      </c>
      <c r="F280" s="70" t="s">
        <v>979</v>
      </c>
      <c r="G280" s="69"/>
      <c r="H280" s="109">
        <f t="shared" si="22"/>
        <v>0</v>
      </c>
      <c r="I280" s="109">
        <f t="shared" si="22"/>
        <v>53868</v>
      </c>
      <c r="J280" s="109">
        <f t="shared" si="21"/>
        <v>53868</v>
      </c>
      <c r="K280" s="71">
        <f t="shared" si="23"/>
        <v>0</v>
      </c>
      <c r="L280" s="71">
        <f t="shared" si="23"/>
        <v>0</v>
      </c>
      <c r="M280" s="101">
        <f t="shared" si="20"/>
        <v>0</v>
      </c>
      <c r="N280" s="71">
        <f t="shared" si="23"/>
        <v>0</v>
      </c>
      <c r="O280" s="71">
        <f t="shared" si="23"/>
        <v>0</v>
      </c>
      <c r="P280" s="101">
        <f t="shared" si="19"/>
        <v>0</v>
      </c>
      <c r="Q280" s="99"/>
      <c r="R280" s="99"/>
      <c r="S280" s="99"/>
    </row>
    <row r="281" spans="2:19" s="64" customFormat="1" ht="24">
      <c r="B281" s="92" t="s">
        <v>768</v>
      </c>
      <c r="C281" s="69" t="s">
        <v>407</v>
      </c>
      <c r="D281" s="69" t="s">
        <v>647</v>
      </c>
      <c r="E281" s="69" t="s">
        <v>640</v>
      </c>
      <c r="F281" s="70" t="s">
        <v>979</v>
      </c>
      <c r="G281" s="69" t="s">
        <v>974</v>
      </c>
      <c r="H281" s="109">
        <v>0</v>
      </c>
      <c r="I281" s="109">
        <v>53868</v>
      </c>
      <c r="J281" s="109">
        <f t="shared" si="21"/>
        <v>53868</v>
      </c>
      <c r="K281" s="71">
        <v>0</v>
      </c>
      <c r="L281" s="71"/>
      <c r="M281" s="101">
        <f t="shared" si="20"/>
        <v>0</v>
      </c>
      <c r="N281" s="71">
        <v>0</v>
      </c>
      <c r="O281" s="71"/>
      <c r="P281" s="101">
        <f t="shared" si="19"/>
        <v>0</v>
      </c>
      <c r="Q281" s="99"/>
      <c r="R281" s="99"/>
      <c r="S281" s="99"/>
    </row>
    <row r="282" spans="2:19" ht="12.75">
      <c r="B282" s="92" t="s">
        <v>955</v>
      </c>
      <c r="C282" s="80" t="s">
        <v>407</v>
      </c>
      <c r="D282" s="80" t="s">
        <v>649</v>
      </c>
      <c r="E282" s="81"/>
      <c r="F282" s="81"/>
      <c r="G282" s="80"/>
      <c r="H282" s="108">
        <f>H283+H290+H307+H312</f>
        <v>899972.23</v>
      </c>
      <c r="I282" s="109">
        <f>I283+I290+I307+I312</f>
        <v>-691472.23</v>
      </c>
      <c r="J282" s="109">
        <f t="shared" si="21"/>
        <v>208500</v>
      </c>
      <c r="K282" s="82">
        <f>K283+K290+K307+K312</f>
        <v>195340</v>
      </c>
      <c r="L282" s="71">
        <f>L283+L290+L307+L312</f>
        <v>-195340</v>
      </c>
      <c r="M282" s="101">
        <f t="shared" si="20"/>
        <v>0</v>
      </c>
      <c r="N282" s="82">
        <f>N283+N290+N307+N312</f>
        <v>0</v>
      </c>
      <c r="O282" s="71">
        <f>O283+O290+O307+O312</f>
        <v>0</v>
      </c>
      <c r="P282" s="101">
        <f t="shared" si="19"/>
        <v>0</v>
      </c>
      <c r="Q282" s="99"/>
      <c r="R282" s="99"/>
      <c r="S282" s="99"/>
    </row>
    <row r="283" spans="2:19" s="64" customFormat="1" ht="12.75">
      <c r="B283" s="92" t="s">
        <v>393</v>
      </c>
      <c r="C283" s="69" t="s">
        <v>407</v>
      </c>
      <c r="D283" s="69" t="s">
        <v>649</v>
      </c>
      <c r="E283" s="70" t="s">
        <v>638</v>
      </c>
      <c r="F283" s="70"/>
      <c r="G283" s="69"/>
      <c r="H283" s="109">
        <f>H284</f>
        <v>0</v>
      </c>
      <c r="I283" s="109">
        <f>I284</f>
        <v>0</v>
      </c>
      <c r="J283" s="109">
        <f t="shared" si="21"/>
        <v>0</v>
      </c>
      <c r="K283" s="71">
        <f>K284</f>
        <v>0</v>
      </c>
      <c r="L283" s="71">
        <f>L284</f>
        <v>0</v>
      </c>
      <c r="M283" s="101">
        <f t="shared" si="20"/>
        <v>0</v>
      </c>
      <c r="N283" s="71">
        <f>N284</f>
        <v>0</v>
      </c>
      <c r="O283" s="71">
        <f>O284</f>
        <v>0</v>
      </c>
      <c r="P283" s="101">
        <f t="shared" si="19"/>
        <v>0</v>
      </c>
      <c r="Q283" s="99"/>
      <c r="R283" s="99"/>
      <c r="S283" s="99"/>
    </row>
    <row r="284" spans="2:19" s="64" customFormat="1" ht="36">
      <c r="B284" s="92" t="s">
        <v>868</v>
      </c>
      <c r="C284" s="69" t="s">
        <v>407</v>
      </c>
      <c r="D284" s="69" t="s">
        <v>649</v>
      </c>
      <c r="E284" s="70" t="s">
        <v>638</v>
      </c>
      <c r="F284" s="70" t="s">
        <v>738</v>
      </c>
      <c r="G284" s="69"/>
      <c r="H284" s="109">
        <f>H286+H288</f>
        <v>0</v>
      </c>
      <c r="I284" s="109">
        <f>I286+I288</f>
        <v>0</v>
      </c>
      <c r="J284" s="109">
        <f t="shared" si="21"/>
        <v>0</v>
      </c>
      <c r="K284" s="71">
        <f>K286+K288</f>
        <v>0</v>
      </c>
      <c r="L284" s="71">
        <f>L286+L288</f>
        <v>0</v>
      </c>
      <c r="M284" s="101">
        <f t="shared" si="20"/>
        <v>0</v>
      </c>
      <c r="N284" s="71">
        <f>N286+N288</f>
        <v>0</v>
      </c>
      <c r="O284" s="71">
        <f>O286+O288</f>
        <v>0</v>
      </c>
      <c r="P284" s="101">
        <f t="shared" si="19"/>
        <v>0</v>
      </c>
      <c r="Q284" s="99"/>
      <c r="R284" s="99"/>
      <c r="S284" s="99"/>
    </row>
    <row r="285" spans="2:19" s="64" customFormat="1" ht="24">
      <c r="B285" s="92" t="s">
        <v>870</v>
      </c>
      <c r="C285" s="69" t="s">
        <v>407</v>
      </c>
      <c r="D285" s="69" t="s">
        <v>649</v>
      </c>
      <c r="E285" s="70" t="s">
        <v>638</v>
      </c>
      <c r="F285" s="70" t="s">
        <v>808</v>
      </c>
      <c r="G285" s="69"/>
      <c r="H285" s="109">
        <f>H286</f>
        <v>0</v>
      </c>
      <c r="I285" s="109">
        <f>I286</f>
        <v>0</v>
      </c>
      <c r="J285" s="109">
        <f t="shared" si="21"/>
        <v>0</v>
      </c>
      <c r="K285" s="71">
        <f>K286</f>
        <v>0</v>
      </c>
      <c r="L285" s="71">
        <f>L286</f>
        <v>0</v>
      </c>
      <c r="M285" s="101">
        <f t="shared" si="20"/>
        <v>0</v>
      </c>
      <c r="N285" s="71">
        <f>N286</f>
        <v>0</v>
      </c>
      <c r="O285" s="71">
        <f>O286</f>
        <v>0</v>
      </c>
      <c r="P285" s="101">
        <f t="shared" si="19"/>
        <v>0</v>
      </c>
      <c r="Q285" s="99"/>
      <c r="R285" s="99"/>
      <c r="S285" s="99"/>
    </row>
    <row r="286" spans="2:19" s="64" customFormat="1" ht="24">
      <c r="B286" s="92" t="s">
        <v>871</v>
      </c>
      <c r="C286" s="69" t="s">
        <v>407</v>
      </c>
      <c r="D286" s="69" t="s">
        <v>649</v>
      </c>
      <c r="E286" s="70" t="s">
        <v>638</v>
      </c>
      <c r="F286" s="70" t="s">
        <v>694</v>
      </c>
      <c r="G286" s="69"/>
      <c r="H286" s="109">
        <f>H287</f>
        <v>0</v>
      </c>
      <c r="I286" s="109">
        <f>I287</f>
        <v>0</v>
      </c>
      <c r="J286" s="109">
        <f t="shared" si="21"/>
        <v>0</v>
      </c>
      <c r="K286" s="71">
        <f>K287</f>
        <v>0</v>
      </c>
      <c r="L286" s="71">
        <f>L287</f>
        <v>0</v>
      </c>
      <c r="M286" s="101">
        <f t="shared" si="20"/>
        <v>0</v>
      </c>
      <c r="N286" s="71">
        <f>N287</f>
        <v>0</v>
      </c>
      <c r="O286" s="71">
        <f>O287</f>
        <v>0</v>
      </c>
      <c r="P286" s="101">
        <f t="shared" si="19"/>
        <v>0</v>
      </c>
      <c r="Q286" s="99"/>
      <c r="R286" s="99"/>
      <c r="S286" s="99"/>
    </row>
    <row r="287" spans="2:19" s="64" customFormat="1" ht="24">
      <c r="B287" s="92" t="s">
        <v>774</v>
      </c>
      <c r="C287" s="69" t="s">
        <v>407</v>
      </c>
      <c r="D287" s="69" t="s">
        <v>649</v>
      </c>
      <c r="E287" s="70" t="s">
        <v>638</v>
      </c>
      <c r="F287" s="70" t="s">
        <v>694</v>
      </c>
      <c r="G287" s="69">
        <v>400</v>
      </c>
      <c r="H287" s="109">
        <v>0</v>
      </c>
      <c r="I287" s="109"/>
      <c r="J287" s="109">
        <f t="shared" si="21"/>
        <v>0</v>
      </c>
      <c r="K287" s="71">
        <v>0</v>
      </c>
      <c r="L287" s="71"/>
      <c r="M287" s="101">
        <f t="shared" si="20"/>
        <v>0</v>
      </c>
      <c r="N287" s="71">
        <v>0</v>
      </c>
      <c r="O287" s="71"/>
      <c r="P287" s="101">
        <f t="shared" si="19"/>
        <v>0</v>
      </c>
      <c r="Q287" s="99"/>
      <c r="R287" s="99"/>
      <c r="S287" s="99"/>
    </row>
    <row r="288" spans="2:19" s="64" customFormat="1" ht="12.75">
      <c r="B288" s="92" t="s">
        <v>1077</v>
      </c>
      <c r="C288" s="69" t="s">
        <v>407</v>
      </c>
      <c r="D288" s="69" t="s">
        <v>649</v>
      </c>
      <c r="E288" s="70" t="s">
        <v>638</v>
      </c>
      <c r="F288" s="70" t="s">
        <v>981</v>
      </c>
      <c r="G288" s="69"/>
      <c r="H288" s="109">
        <f>H289</f>
        <v>0</v>
      </c>
      <c r="I288" s="109">
        <f>I289</f>
        <v>0</v>
      </c>
      <c r="J288" s="109">
        <f t="shared" si="21"/>
        <v>0</v>
      </c>
      <c r="K288" s="71">
        <f>K289</f>
        <v>0</v>
      </c>
      <c r="L288" s="71">
        <f>L289</f>
        <v>0</v>
      </c>
      <c r="M288" s="101">
        <f t="shared" si="20"/>
        <v>0</v>
      </c>
      <c r="N288" s="71">
        <f>N289</f>
        <v>0</v>
      </c>
      <c r="O288" s="71">
        <f>O289</f>
        <v>0</v>
      </c>
      <c r="P288" s="101">
        <f t="shared" si="19"/>
        <v>0</v>
      </c>
      <c r="Q288" s="99"/>
      <c r="R288" s="99"/>
      <c r="S288" s="99"/>
    </row>
    <row r="289" spans="2:19" s="64" customFormat="1" ht="24">
      <c r="B289" s="92" t="s">
        <v>768</v>
      </c>
      <c r="C289" s="69" t="s">
        <v>407</v>
      </c>
      <c r="D289" s="69" t="s">
        <v>649</v>
      </c>
      <c r="E289" s="70" t="s">
        <v>638</v>
      </c>
      <c r="F289" s="70" t="s">
        <v>981</v>
      </c>
      <c r="G289" s="69" t="s">
        <v>974</v>
      </c>
      <c r="H289" s="109">
        <v>0</v>
      </c>
      <c r="I289" s="109"/>
      <c r="J289" s="109">
        <f t="shared" si="21"/>
        <v>0</v>
      </c>
      <c r="K289" s="71">
        <v>0</v>
      </c>
      <c r="L289" s="71"/>
      <c r="M289" s="101">
        <f t="shared" si="20"/>
        <v>0</v>
      </c>
      <c r="N289" s="71">
        <v>0</v>
      </c>
      <c r="O289" s="71"/>
      <c r="P289" s="101">
        <f t="shared" si="19"/>
        <v>0</v>
      </c>
      <c r="Q289" s="99"/>
      <c r="R289" s="99"/>
      <c r="S289" s="99"/>
    </row>
    <row r="290" spans="2:19" s="64" customFormat="1" ht="12.75">
      <c r="B290" s="92" t="s">
        <v>478</v>
      </c>
      <c r="C290" s="69" t="s">
        <v>407</v>
      </c>
      <c r="D290" s="69" t="s">
        <v>649</v>
      </c>
      <c r="E290" s="70" t="s">
        <v>639</v>
      </c>
      <c r="F290" s="70"/>
      <c r="G290" s="69"/>
      <c r="H290" s="109">
        <f>H294+H303+H291</f>
        <v>704632.23</v>
      </c>
      <c r="I290" s="109">
        <f>I294+I303+I291</f>
        <v>-704632.23</v>
      </c>
      <c r="J290" s="109">
        <f t="shared" si="21"/>
        <v>0</v>
      </c>
      <c r="K290" s="71">
        <f>K294+K303+K291</f>
        <v>0</v>
      </c>
      <c r="L290" s="71">
        <f>L294+L303+L291</f>
        <v>0</v>
      </c>
      <c r="M290" s="101">
        <f t="shared" si="20"/>
        <v>0</v>
      </c>
      <c r="N290" s="71">
        <f>N294+N303+N291</f>
        <v>0</v>
      </c>
      <c r="O290" s="71">
        <f>O294+O303+O291</f>
        <v>0</v>
      </c>
      <c r="P290" s="101">
        <f t="shared" si="19"/>
        <v>0</v>
      </c>
      <c r="Q290" s="99"/>
      <c r="R290" s="99"/>
      <c r="S290" s="99"/>
    </row>
    <row r="291" spans="2:19" s="64" customFormat="1" ht="24">
      <c r="B291" s="92" t="s">
        <v>1026</v>
      </c>
      <c r="C291" s="69" t="s">
        <v>407</v>
      </c>
      <c r="D291" s="69" t="s">
        <v>649</v>
      </c>
      <c r="E291" s="70" t="s">
        <v>639</v>
      </c>
      <c r="F291" s="70" t="s">
        <v>761</v>
      </c>
      <c r="G291" s="69"/>
      <c r="H291" s="109">
        <f>H292</f>
        <v>0</v>
      </c>
      <c r="I291" s="109">
        <f>I292</f>
        <v>0</v>
      </c>
      <c r="J291" s="109">
        <f t="shared" si="21"/>
        <v>0</v>
      </c>
      <c r="K291" s="71">
        <f>K292</f>
        <v>0</v>
      </c>
      <c r="L291" s="71">
        <f>L292</f>
        <v>0</v>
      </c>
      <c r="M291" s="101">
        <f t="shared" si="20"/>
        <v>0</v>
      </c>
      <c r="N291" s="71">
        <f>N292</f>
        <v>0</v>
      </c>
      <c r="O291" s="71">
        <f>O292</f>
        <v>0</v>
      </c>
      <c r="P291" s="101">
        <f t="shared" si="19"/>
        <v>0</v>
      </c>
      <c r="Q291" s="99"/>
      <c r="R291" s="99"/>
      <c r="S291" s="99"/>
    </row>
    <row r="292" spans="2:19" s="64" customFormat="1" ht="24">
      <c r="B292" s="92" t="s">
        <v>996</v>
      </c>
      <c r="C292" s="69" t="s">
        <v>407</v>
      </c>
      <c r="D292" s="69" t="s">
        <v>649</v>
      </c>
      <c r="E292" s="70" t="s">
        <v>639</v>
      </c>
      <c r="F292" s="70" t="s">
        <v>990</v>
      </c>
      <c r="G292" s="69"/>
      <c r="H292" s="109">
        <f>H293</f>
        <v>0</v>
      </c>
      <c r="I292" s="109">
        <f>I293</f>
        <v>0</v>
      </c>
      <c r="J292" s="109">
        <f t="shared" si="21"/>
        <v>0</v>
      </c>
      <c r="K292" s="71">
        <f>K293</f>
        <v>0</v>
      </c>
      <c r="L292" s="71">
        <f>L293</f>
        <v>0</v>
      </c>
      <c r="M292" s="101">
        <f t="shared" si="20"/>
        <v>0</v>
      </c>
      <c r="N292" s="71">
        <f>N293</f>
        <v>0</v>
      </c>
      <c r="O292" s="71">
        <f>O293</f>
        <v>0</v>
      </c>
      <c r="P292" s="101">
        <f t="shared" si="19"/>
        <v>0</v>
      </c>
      <c r="Q292" s="99"/>
      <c r="R292" s="99"/>
      <c r="S292" s="99"/>
    </row>
    <row r="293" spans="2:19" s="64" customFormat="1" ht="24">
      <c r="B293" s="92" t="s">
        <v>768</v>
      </c>
      <c r="C293" s="69" t="s">
        <v>407</v>
      </c>
      <c r="D293" s="69" t="s">
        <v>649</v>
      </c>
      <c r="E293" s="70" t="s">
        <v>639</v>
      </c>
      <c r="F293" s="70" t="s">
        <v>990</v>
      </c>
      <c r="G293" s="69" t="s">
        <v>974</v>
      </c>
      <c r="H293" s="109">
        <v>0</v>
      </c>
      <c r="I293" s="109"/>
      <c r="J293" s="109">
        <f t="shared" si="21"/>
        <v>0</v>
      </c>
      <c r="K293" s="71">
        <v>0</v>
      </c>
      <c r="L293" s="71"/>
      <c r="M293" s="101">
        <f t="shared" si="20"/>
        <v>0</v>
      </c>
      <c r="N293" s="71">
        <v>0</v>
      </c>
      <c r="O293" s="71"/>
      <c r="P293" s="101">
        <f t="shared" si="19"/>
        <v>0</v>
      </c>
      <c r="Q293" s="99"/>
      <c r="R293" s="99"/>
      <c r="S293" s="99"/>
    </row>
    <row r="294" spans="2:19" s="64" customFormat="1" ht="36">
      <c r="B294" s="92" t="s">
        <v>868</v>
      </c>
      <c r="C294" s="69" t="s">
        <v>407</v>
      </c>
      <c r="D294" s="69" t="s">
        <v>649</v>
      </c>
      <c r="E294" s="70" t="s">
        <v>639</v>
      </c>
      <c r="F294" s="70" t="s">
        <v>738</v>
      </c>
      <c r="G294" s="69"/>
      <c r="H294" s="109">
        <f>H299+H301+H297+H295</f>
        <v>704632.23</v>
      </c>
      <c r="I294" s="109">
        <f>I299+I301+I297+I295</f>
        <v>-704632.23</v>
      </c>
      <c r="J294" s="109">
        <f t="shared" si="21"/>
        <v>0</v>
      </c>
      <c r="K294" s="71">
        <f>K299+K301+K297+K295</f>
        <v>0</v>
      </c>
      <c r="L294" s="71">
        <f>L299+L301+L297+L295</f>
        <v>0</v>
      </c>
      <c r="M294" s="101">
        <f t="shared" si="20"/>
        <v>0</v>
      </c>
      <c r="N294" s="71">
        <f>N299+N301+N297+N295</f>
        <v>0</v>
      </c>
      <c r="O294" s="71">
        <f>O299+O301+O297+O295</f>
        <v>0</v>
      </c>
      <c r="P294" s="101">
        <f t="shared" si="19"/>
        <v>0</v>
      </c>
      <c r="Q294" s="99"/>
      <c r="R294" s="99"/>
      <c r="S294" s="99"/>
    </row>
    <row r="295" spans="2:19" s="64" customFormat="1" ht="24">
      <c r="B295" s="92" t="s">
        <v>870</v>
      </c>
      <c r="C295" s="69" t="s">
        <v>407</v>
      </c>
      <c r="D295" s="69" t="s">
        <v>649</v>
      </c>
      <c r="E295" s="70" t="s">
        <v>639</v>
      </c>
      <c r="F295" s="70" t="s">
        <v>808</v>
      </c>
      <c r="G295" s="69"/>
      <c r="H295" s="109">
        <f>H296</f>
        <v>704632.23</v>
      </c>
      <c r="I295" s="109">
        <f>I296</f>
        <v>-704632.23</v>
      </c>
      <c r="J295" s="109">
        <f t="shared" si="21"/>
        <v>0</v>
      </c>
      <c r="K295" s="71">
        <f>K296</f>
        <v>0</v>
      </c>
      <c r="L295" s="71">
        <f>L296</f>
        <v>0</v>
      </c>
      <c r="M295" s="101">
        <f t="shared" si="20"/>
        <v>0</v>
      </c>
      <c r="N295" s="71">
        <f>N296</f>
        <v>0</v>
      </c>
      <c r="O295" s="71">
        <f>O296</f>
        <v>0</v>
      </c>
      <c r="P295" s="101">
        <f t="shared" si="19"/>
        <v>0</v>
      </c>
      <c r="Q295" s="99"/>
      <c r="R295" s="99"/>
      <c r="S295" s="99"/>
    </row>
    <row r="296" spans="2:19" s="64" customFormat="1" ht="24">
      <c r="B296" s="92" t="s">
        <v>768</v>
      </c>
      <c r="C296" s="69" t="s">
        <v>407</v>
      </c>
      <c r="D296" s="69" t="s">
        <v>649</v>
      </c>
      <c r="E296" s="70" t="s">
        <v>639</v>
      </c>
      <c r="F296" s="70" t="s">
        <v>808</v>
      </c>
      <c r="G296" s="69" t="s">
        <v>974</v>
      </c>
      <c r="H296" s="109">
        <v>704632.23</v>
      </c>
      <c r="I296" s="109">
        <v>-704632.23</v>
      </c>
      <c r="J296" s="109">
        <f t="shared" si="21"/>
        <v>0</v>
      </c>
      <c r="K296" s="71">
        <f>K299</f>
        <v>0</v>
      </c>
      <c r="L296" s="71"/>
      <c r="M296" s="101">
        <f t="shared" si="20"/>
        <v>0</v>
      </c>
      <c r="N296" s="71">
        <v>0</v>
      </c>
      <c r="O296" s="71"/>
      <c r="P296" s="101">
        <f t="shared" si="19"/>
        <v>0</v>
      </c>
      <c r="Q296" s="99"/>
      <c r="R296" s="99"/>
      <c r="S296" s="99"/>
    </row>
    <row r="297" spans="2:19" s="64" customFormat="1" ht="24">
      <c r="B297" s="92" t="s">
        <v>1027</v>
      </c>
      <c r="C297" s="69" t="s">
        <v>407</v>
      </c>
      <c r="D297" s="69" t="s">
        <v>649</v>
      </c>
      <c r="E297" s="70" t="s">
        <v>639</v>
      </c>
      <c r="F297" s="70" t="s">
        <v>1014</v>
      </c>
      <c r="G297" s="69"/>
      <c r="H297" s="109">
        <f>H298</f>
        <v>0</v>
      </c>
      <c r="I297" s="109">
        <f>I298</f>
        <v>0</v>
      </c>
      <c r="J297" s="109">
        <f t="shared" si="21"/>
        <v>0</v>
      </c>
      <c r="K297" s="71">
        <f>K298</f>
        <v>0</v>
      </c>
      <c r="L297" s="71">
        <f>L298</f>
        <v>0</v>
      </c>
      <c r="M297" s="101">
        <f t="shared" si="20"/>
        <v>0</v>
      </c>
      <c r="N297" s="71">
        <f>N298</f>
        <v>0</v>
      </c>
      <c r="O297" s="71">
        <f>O298</f>
        <v>0</v>
      </c>
      <c r="P297" s="101">
        <f t="shared" si="19"/>
        <v>0</v>
      </c>
      <c r="Q297" s="99"/>
      <c r="R297" s="99"/>
      <c r="S297" s="99"/>
    </row>
    <row r="298" spans="2:19" s="64" customFormat="1" ht="24">
      <c r="B298" s="92" t="s">
        <v>768</v>
      </c>
      <c r="C298" s="69" t="s">
        <v>407</v>
      </c>
      <c r="D298" s="69" t="s">
        <v>649</v>
      </c>
      <c r="E298" s="70" t="s">
        <v>639</v>
      </c>
      <c r="F298" s="70" t="s">
        <v>1014</v>
      </c>
      <c r="G298" s="69" t="s">
        <v>974</v>
      </c>
      <c r="H298" s="109">
        <v>0</v>
      </c>
      <c r="I298" s="109"/>
      <c r="J298" s="109">
        <f t="shared" si="21"/>
        <v>0</v>
      </c>
      <c r="K298" s="71">
        <v>0</v>
      </c>
      <c r="L298" s="71"/>
      <c r="M298" s="101">
        <f t="shared" si="20"/>
        <v>0</v>
      </c>
      <c r="N298" s="71">
        <v>0</v>
      </c>
      <c r="O298" s="71"/>
      <c r="P298" s="101">
        <f t="shared" si="19"/>
        <v>0</v>
      </c>
      <c r="Q298" s="99"/>
      <c r="R298" s="99"/>
      <c r="S298" s="99"/>
    </row>
    <row r="299" spans="2:19" s="64" customFormat="1" ht="24">
      <c r="B299" s="92" t="s">
        <v>871</v>
      </c>
      <c r="C299" s="69" t="s">
        <v>407</v>
      </c>
      <c r="D299" s="69" t="s">
        <v>649</v>
      </c>
      <c r="E299" s="70" t="s">
        <v>639</v>
      </c>
      <c r="F299" s="70" t="s">
        <v>694</v>
      </c>
      <c r="G299" s="69"/>
      <c r="H299" s="109">
        <f>H300</f>
        <v>0</v>
      </c>
      <c r="I299" s="109">
        <f>I300</f>
        <v>0</v>
      </c>
      <c r="J299" s="109">
        <f t="shared" si="21"/>
        <v>0</v>
      </c>
      <c r="K299" s="71">
        <f>K300</f>
        <v>0</v>
      </c>
      <c r="L299" s="71">
        <f>L300</f>
        <v>0</v>
      </c>
      <c r="M299" s="101">
        <f t="shared" si="20"/>
        <v>0</v>
      </c>
      <c r="N299" s="71">
        <f>N300</f>
        <v>0</v>
      </c>
      <c r="O299" s="71">
        <f>O300</f>
        <v>0</v>
      </c>
      <c r="P299" s="101">
        <f t="shared" si="19"/>
        <v>0</v>
      </c>
      <c r="Q299" s="99"/>
      <c r="R299" s="99"/>
      <c r="S299" s="99"/>
    </row>
    <row r="300" spans="2:19" s="64" customFormat="1" ht="24">
      <c r="B300" s="92" t="s">
        <v>774</v>
      </c>
      <c r="C300" s="69" t="s">
        <v>407</v>
      </c>
      <c r="D300" s="69" t="s">
        <v>649</v>
      </c>
      <c r="E300" s="70" t="s">
        <v>639</v>
      </c>
      <c r="F300" s="70" t="s">
        <v>694</v>
      </c>
      <c r="G300" s="69">
        <v>400</v>
      </c>
      <c r="H300" s="109">
        <v>0</v>
      </c>
      <c r="I300" s="109"/>
      <c r="J300" s="109">
        <f t="shared" si="21"/>
        <v>0</v>
      </c>
      <c r="K300" s="71">
        <v>0</v>
      </c>
      <c r="L300" s="71"/>
      <c r="M300" s="101">
        <f t="shared" si="20"/>
        <v>0</v>
      </c>
      <c r="N300" s="71">
        <v>0</v>
      </c>
      <c r="O300" s="71"/>
      <c r="P300" s="101">
        <f t="shared" si="19"/>
        <v>0</v>
      </c>
      <c r="Q300" s="99"/>
      <c r="R300" s="99"/>
      <c r="S300" s="99"/>
    </row>
    <row r="301" spans="2:19" s="64" customFormat="1" ht="24">
      <c r="B301" s="92" t="s">
        <v>985</v>
      </c>
      <c r="C301" s="69" t="s">
        <v>407</v>
      </c>
      <c r="D301" s="69" t="s">
        <v>649</v>
      </c>
      <c r="E301" s="70" t="s">
        <v>639</v>
      </c>
      <c r="F301" s="70" t="s">
        <v>982</v>
      </c>
      <c r="G301" s="69"/>
      <c r="H301" s="109">
        <f>H302</f>
        <v>0</v>
      </c>
      <c r="I301" s="109">
        <f>I302</f>
        <v>0</v>
      </c>
      <c r="J301" s="109">
        <f t="shared" si="21"/>
        <v>0</v>
      </c>
      <c r="K301" s="71">
        <f>K302</f>
        <v>0</v>
      </c>
      <c r="L301" s="71">
        <f>L302</f>
        <v>0</v>
      </c>
      <c r="M301" s="101">
        <f t="shared" si="20"/>
        <v>0</v>
      </c>
      <c r="N301" s="71">
        <f>N302</f>
        <v>0</v>
      </c>
      <c r="O301" s="71">
        <f>O302</f>
        <v>0</v>
      </c>
      <c r="P301" s="101">
        <f t="shared" si="19"/>
        <v>0</v>
      </c>
      <c r="Q301" s="99"/>
      <c r="R301" s="99"/>
      <c r="S301" s="99"/>
    </row>
    <row r="302" spans="2:19" s="64" customFormat="1" ht="24">
      <c r="B302" s="92" t="s">
        <v>768</v>
      </c>
      <c r="C302" s="69" t="s">
        <v>407</v>
      </c>
      <c r="D302" s="69" t="s">
        <v>649</v>
      </c>
      <c r="E302" s="70" t="s">
        <v>639</v>
      </c>
      <c r="F302" s="70" t="s">
        <v>982</v>
      </c>
      <c r="G302" s="69" t="s">
        <v>974</v>
      </c>
      <c r="H302" s="109">
        <v>0</v>
      </c>
      <c r="I302" s="109"/>
      <c r="J302" s="109">
        <f t="shared" si="21"/>
        <v>0</v>
      </c>
      <c r="K302" s="71">
        <v>0</v>
      </c>
      <c r="L302" s="71"/>
      <c r="M302" s="101">
        <f t="shared" si="20"/>
        <v>0</v>
      </c>
      <c r="N302" s="71">
        <v>0</v>
      </c>
      <c r="O302" s="71"/>
      <c r="P302" s="101">
        <f t="shared" si="19"/>
        <v>0</v>
      </c>
      <c r="Q302" s="99"/>
      <c r="R302" s="99"/>
      <c r="S302" s="99"/>
    </row>
    <row r="303" spans="2:19" s="64" customFormat="1" ht="24">
      <c r="B303" s="92" t="s">
        <v>872</v>
      </c>
      <c r="C303" s="69" t="s">
        <v>407</v>
      </c>
      <c r="D303" s="69" t="s">
        <v>649</v>
      </c>
      <c r="E303" s="70" t="s">
        <v>639</v>
      </c>
      <c r="F303" s="70" t="s">
        <v>748</v>
      </c>
      <c r="G303" s="69"/>
      <c r="H303" s="109">
        <f>H304</f>
        <v>0</v>
      </c>
      <c r="I303" s="109">
        <f>I304</f>
        <v>0</v>
      </c>
      <c r="J303" s="109">
        <f t="shared" si="21"/>
        <v>0</v>
      </c>
      <c r="K303" s="71">
        <f>K304</f>
        <v>0</v>
      </c>
      <c r="L303" s="71">
        <f>L304</f>
        <v>0</v>
      </c>
      <c r="M303" s="101">
        <f t="shared" si="20"/>
        <v>0</v>
      </c>
      <c r="N303" s="71">
        <f>N304</f>
        <v>0</v>
      </c>
      <c r="O303" s="71">
        <f>O304</f>
        <v>0</v>
      </c>
      <c r="P303" s="101">
        <f t="shared" si="19"/>
        <v>0</v>
      </c>
      <c r="Q303" s="99"/>
      <c r="R303" s="99"/>
      <c r="S303" s="99"/>
    </row>
    <row r="304" spans="2:19" s="64" customFormat="1" ht="24">
      <c r="B304" s="92" t="s">
        <v>877</v>
      </c>
      <c r="C304" s="69" t="s">
        <v>407</v>
      </c>
      <c r="D304" s="69" t="s">
        <v>649</v>
      </c>
      <c r="E304" s="70" t="s">
        <v>639</v>
      </c>
      <c r="F304" s="70" t="s">
        <v>695</v>
      </c>
      <c r="G304" s="69"/>
      <c r="H304" s="109">
        <f>H306+H305</f>
        <v>0</v>
      </c>
      <c r="I304" s="109">
        <f>I306</f>
        <v>0</v>
      </c>
      <c r="J304" s="109">
        <f t="shared" si="21"/>
        <v>0</v>
      </c>
      <c r="K304" s="71">
        <f>K306+K305</f>
        <v>0</v>
      </c>
      <c r="L304" s="71">
        <f>L306</f>
        <v>0</v>
      </c>
      <c r="M304" s="101">
        <f t="shared" si="20"/>
        <v>0</v>
      </c>
      <c r="N304" s="71">
        <f>N306+N305</f>
        <v>0</v>
      </c>
      <c r="O304" s="71">
        <f>O306</f>
        <v>0</v>
      </c>
      <c r="P304" s="101">
        <f t="shared" si="19"/>
        <v>0</v>
      </c>
      <c r="Q304" s="99"/>
      <c r="R304" s="99"/>
      <c r="S304" s="99"/>
    </row>
    <row r="305" spans="2:19" s="64" customFormat="1" ht="24">
      <c r="B305" s="92" t="s">
        <v>768</v>
      </c>
      <c r="C305" s="69" t="s">
        <v>407</v>
      </c>
      <c r="D305" s="69" t="s">
        <v>649</v>
      </c>
      <c r="E305" s="70" t="s">
        <v>639</v>
      </c>
      <c r="F305" s="70" t="s">
        <v>695</v>
      </c>
      <c r="G305" s="69" t="s">
        <v>974</v>
      </c>
      <c r="H305" s="109">
        <v>0</v>
      </c>
      <c r="I305" s="109"/>
      <c r="J305" s="109">
        <f t="shared" si="21"/>
        <v>0</v>
      </c>
      <c r="K305" s="71">
        <v>0</v>
      </c>
      <c r="L305" s="71"/>
      <c r="M305" s="101">
        <f t="shared" si="20"/>
        <v>0</v>
      </c>
      <c r="N305" s="71">
        <v>0</v>
      </c>
      <c r="O305" s="71"/>
      <c r="P305" s="101">
        <f t="shared" si="19"/>
        <v>0</v>
      </c>
      <c r="Q305" s="99"/>
      <c r="R305" s="99"/>
      <c r="S305" s="99"/>
    </row>
    <row r="306" spans="2:19" s="64" customFormat="1" ht="24">
      <c r="B306" s="92" t="s">
        <v>769</v>
      </c>
      <c r="C306" s="69" t="s">
        <v>407</v>
      </c>
      <c r="D306" s="69" t="s">
        <v>649</v>
      </c>
      <c r="E306" s="70" t="s">
        <v>639</v>
      </c>
      <c r="F306" s="70" t="s">
        <v>695</v>
      </c>
      <c r="G306" s="69">
        <v>600</v>
      </c>
      <c r="H306" s="109">
        <v>0</v>
      </c>
      <c r="I306" s="109"/>
      <c r="J306" s="109">
        <f t="shared" si="21"/>
        <v>0</v>
      </c>
      <c r="K306" s="71">
        <v>0</v>
      </c>
      <c r="L306" s="71"/>
      <c r="M306" s="101">
        <f t="shared" si="20"/>
        <v>0</v>
      </c>
      <c r="N306" s="71">
        <v>0</v>
      </c>
      <c r="O306" s="71"/>
      <c r="P306" s="101">
        <f t="shared" si="19"/>
        <v>0</v>
      </c>
      <c r="Q306" s="99"/>
      <c r="R306" s="99"/>
      <c r="S306" s="99"/>
    </row>
    <row r="307" spans="2:19" ht="24">
      <c r="B307" s="92" t="s">
        <v>94</v>
      </c>
      <c r="C307" s="80" t="s">
        <v>407</v>
      </c>
      <c r="D307" s="80" t="s">
        <v>649</v>
      </c>
      <c r="E307" s="81" t="s">
        <v>647</v>
      </c>
      <c r="F307" s="81"/>
      <c r="G307" s="80"/>
      <c r="H307" s="108">
        <f>H308</f>
        <v>0</v>
      </c>
      <c r="I307" s="109">
        <f>I308</f>
        <v>0</v>
      </c>
      <c r="J307" s="109">
        <f t="shared" si="21"/>
        <v>0</v>
      </c>
      <c r="K307" s="82">
        <f>K308</f>
        <v>0</v>
      </c>
      <c r="L307" s="71">
        <f>L308</f>
        <v>0</v>
      </c>
      <c r="M307" s="101">
        <f t="shared" si="20"/>
        <v>0</v>
      </c>
      <c r="N307" s="82">
        <f>N308</f>
        <v>0</v>
      </c>
      <c r="O307" s="71">
        <f>O308</f>
        <v>0</v>
      </c>
      <c r="P307" s="101">
        <f t="shared" si="19"/>
        <v>0</v>
      </c>
      <c r="Q307" s="99"/>
      <c r="R307" s="99"/>
      <c r="S307" s="99"/>
    </row>
    <row r="308" spans="2:19" ht="12.75">
      <c r="B308" s="92" t="s">
        <v>809</v>
      </c>
      <c r="C308" s="80" t="s">
        <v>407</v>
      </c>
      <c r="D308" s="80" t="s">
        <v>649</v>
      </c>
      <c r="E308" s="81" t="s">
        <v>647</v>
      </c>
      <c r="F308" s="81" t="s">
        <v>785</v>
      </c>
      <c r="G308" s="80"/>
      <c r="H308" s="108">
        <f>H309</f>
        <v>0</v>
      </c>
      <c r="I308" s="109">
        <f>I309</f>
        <v>0</v>
      </c>
      <c r="J308" s="109">
        <f t="shared" si="21"/>
        <v>0</v>
      </c>
      <c r="K308" s="82">
        <f>K309</f>
        <v>0</v>
      </c>
      <c r="L308" s="71">
        <f>L309</f>
        <v>0</v>
      </c>
      <c r="M308" s="101">
        <f t="shared" si="20"/>
        <v>0</v>
      </c>
      <c r="N308" s="82">
        <f>N309</f>
        <v>0</v>
      </c>
      <c r="O308" s="71">
        <f>O309</f>
        <v>0</v>
      </c>
      <c r="P308" s="101">
        <f t="shared" si="19"/>
        <v>0</v>
      </c>
      <c r="Q308" s="99"/>
      <c r="R308" s="99"/>
      <c r="S308" s="99"/>
    </row>
    <row r="309" spans="2:19" ht="24">
      <c r="B309" s="92" t="s">
        <v>624</v>
      </c>
      <c r="C309" s="80" t="s">
        <v>407</v>
      </c>
      <c r="D309" s="80" t="s">
        <v>649</v>
      </c>
      <c r="E309" s="81" t="s">
        <v>647</v>
      </c>
      <c r="F309" s="81" t="s">
        <v>696</v>
      </c>
      <c r="G309" s="80"/>
      <c r="H309" s="108">
        <f>H310+H311</f>
        <v>0</v>
      </c>
      <c r="I309" s="109">
        <f>I310+I311</f>
        <v>0</v>
      </c>
      <c r="J309" s="109">
        <f t="shared" si="21"/>
        <v>0</v>
      </c>
      <c r="K309" s="82">
        <f>K310+K311</f>
        <v>0</v>
      </c>
      <c r="L309" s="71">
        <f>L310+L311</f>
        <v>0</v>
      </c>
      <c r="M309" s="101">
        <f t="shared" si="20"/>
        <v>0</v>
      </c>
      <c r="N309" s="82">
        <f>N310+N311</f>
        <v>0</v>
      </c>
      <c r="O309" s="71">
        <f>O310+O311</f>
        <v>0</v>
      </c>
      <c r="P309" s="101">
        <f t="shared" si="19"/>
        <v>0</v>
      </c>
      <c r="Q309" s="99"/>
      <c r="R309" s="99"/>
      <c r="S309" s="99"/>
    </row>
    <row r="310" spans="2:19" ht="48">
      <c r="B310" s="92" t="s">
        <v>767</v>
      </c>
      <c r="C310" s="80" t="s">
        <v>407</v>
      </c>
      <c r="D310" s="80" t="s">
        <v>649</v>
      </c>
      <c r="E310" s="81" t="s">
        <v>647</v>
      </c>
      <c r="F310" s="81" t="s">
        <v>696</v>
      </c>
      <c r="G310" s="80">
        <v>100</v>
      </c>
      <c r="H310" s="108">
        <v>0</v>
      </c>
      <c r="I310" s="109"/>
      <c r="J310" s="109">
        <f t="shared" si="21"/>
        <v>0</v>
      </c>
      <c r="K310" s="82">
        <v>0</v>
      </c>
      <c r="L310" s="71"/>
      <c r="M310" s="101">
        <f t="shared" si="20"/>
        <v>0</v>
      </c>
      <c r="N310" s="82">
        <v>0</v>
      </c>
      <c r="O310" s="71"/>
      <c r="P310" s="101">
        <f t="shared" si="19"/>
        <v>0</v>
      </c>
      <c r="Q310" s="99"/>
      <c r="R310" s="99"/>
      <c r="S310" s="99"/>
    </row>
    <row r="311" spans="2:19" ht="24">
      <c r="B311" s="92" t="s">
        <v>768</v>
      </c>
      <c r="C311" s="80" t="s">
        <v>407</v>
      </c>
      <c r="D311" s="80" t="s">
        <v>649</v>
      </c>
      <c r="E311" s="81" t="s">
        <v>647</v>
      </c>
      <c r="F311" s="81" t="s">
        <v>696</v>
      </c>
      <c r="G311" s="80">
        <v>200</v>
      </c>
      <c r="H311" s="108">
        <v>0</v>
      </c>
      <c r="I311" s="109"/>
      <c r="J311" s="109">
        <f t="shared" si="21"/>
        <v>0</v>
      </c>
      <c r="K311" s="82">
        <v>0</v>
      </c>
      <c r="L311" s="71"/>
      <c r="M311" s="101">
        <f t="shared" si="20"/>
        <v>0</v>
      </c>
      <c r="N311" s="82">
        <v>0</v>
      </c>
      <c r="O311" s="71"/>
      <c r="P311" s="101">
        <f t="shared" si="19"/>
        <v>0</v>
      </c>
      <c r="Q311" s="99"/>
      <c r="R311" s="99"/>
      <c r="S311" s="99"/>
    </row>
    <row r="312" spans="2:19" ht="12.75">
      <c r="B312" s="92" t="s">
        <v>551</v>
      </c>
      <c r="C312" s="80" t="s">
        <v>407</v>
      </c>
      <c r="D312" s="80" t="s">
        <v>649</v>
      </c>
      <c r="E312" s="80" t="s">
        <v>649</v>
      </c>
      <c r="F312" s="81"/>
      <c r="G312" s="80"/>
      <c r="H312" s="108">
        <f>H313</f>
        <v>195340</v>
      </c>
      <c r="I312" s="108">
        <f>I313</f>
        <v>13160</v>
      </c>
      <c r="J312" s="109">
        <f t="shared" si="21"/>
        <v>208500</v>
      </c>
      <c r="K312" s="82">
        <f>K313</f>
        <v>195340</v>
      </c>
      <c r="L312" s="82">
        <f>L313</f>
        <v>-195340</v>
      </c>
      <c r="M312" s="101">
        <f t="shared" si="20"/>
        <v>0</v>
      </c>
      <c r="N312" s="82">
        <f>N313</f>
        <v>0</v>
      </c>
      <c r="O312" s="82">
        <f>O313</f>
        <v>0</v>
      </c>
      <c r="P312" s="101">
        <f t="shared" si="19"/>
        <v>0</v>
      </c>
      <c r="Q312" s="99"/>
      <c r="R312" s="99"/>
      <c r="S312" s="99"/>
    </row>
    <row r="313" spans="2:19" ht="24">
      <c r="B313" s="92" t="s">
        <v>863</v>
      </c>
      <c r="C313" s="80" t="s">
        <v>407</v>
      </c>
      <c r="D313" s="80" t="s">
        <v>649</v>
      </c>
      <c r="E313" s="80" t="s">
        <v>649</v>
      </c>
      <c r="F313" s="81" t="s">
        <v>754</v>
      </c>
      <c r="G313" s="80"/>
      <c r="H313" s="108">
        <f>H314+H318</f>
        <v>195340</v>
      </c>
      <c r="I313" s="108">
        <f>I314+I318</f>
        <v>13160</v>
      </c>
      <c r="J313" s="109">
        <f t="shared" si="21"/>
        <v>208500</v>
      </c>
      <c r="K313" s="82">
        <f>K314+K318</f>
        <v>195340</v>
      </c>
      <c r="L313" s="82">
        <f>L314+L318</f>
        <v>-195340</v>
      </c>
      <c r="M313" s="101">
        <f t="shared" si="20"/>
        <v>0</v>
      </c>
      <c r="N313" s="82">
        <f>N314+N318</f>
        <v>0</v>
      </c>
      <c r="O313" s="82">
        <f>O314+O318</f>
        <v>0</v>
      </c>
      <c r="P313" s="101">
        <f t="shared" si="19"/>
        <v>0</v>
      </c>
      <c r="Q313" s="99"/>
      <c r="R313" s="99"/>
      <c r="S313" s="99"/>
    </row>
    <row r="314" spans="2:19" ht="24">
      <c r="B314" s="92" t="s">
        <v>864</v>
      </c>
      <c r="C314" s="80" t="s">
        <v>407</v>
      </c>
      <c r="D314" s="80" t="s">
        <v>649</v>
      </c>
      <c r="E314" s="80" t="s">
        <v>649</v>
      </c>
      <c r="F314" s="81" t="s">
        <v>725</v>
      </c>
      <c r="G314" s="80"/>
      <c r="H314" s="108">
        <f>H315+H316+H317</f>
        <v>50000</v>
      </c>
      <c r="I314" s="108">
        <f>I315+I316+I317</f>
        <v>-36500</v>
      </c>
      <c r="J314" s="109">
        <f t="shared" si="21"/>
        <v>13500</v>
      </c>
      <c r="K314" s="82">
        <f>K315+K316+K317</f>
        <v>50000</v>
      </c>
      <c r="L314" s="82">
        <f>L315+L316+L317</f>
        <v>-50000</v>
      </c>
      <c r="M314" s="101">
        <f t="shared" si="20"/>
        <v>0</v>
      </c>
      <c r="N314" s="82">
        <f>N315+N316+N317</f>
        <v>0</v>
      </c>
      <c r="O314" s="82">
        <f>O315+O316+O317</f>
        <v>0</v>
      </c>
      <c r="P314" s="101">
        <f t="shared" si="19"/>
        <v>0</v>
      </c>
      <c r="Q314" s="99"/>
      <c r="R314" s="99"/>
      <c r="S314" s="99"/>
    </row>
    <row r="315" spans="2:19" s="64" customFormat="1" ht="48">
      <c r="B315" s="92" t="s">
        <v>767</v>
      </c>
      <c r="C315" s="69" t="s">
        <v>407</v>
      </c>
      <c r="D315" s="69" t="s">
        <v>649</v>
      </c>
      <c r="E315" s="69" t="s">
        <v>649</v>
      </c>
      <c r="F315" s="70" t="s">
        <v>725</v>
      </c>
      <c r="G315" s="69" t="s">
        <v>735</v>
      </c>
      <c r="H315" s="109">
        <v>0</v>
      </c>
      <c r="I315" s="109"/>
      <c r="J315" s="109">
        <f t="shared" si="21"/>
        <v>0</v>
      </c>
      <c r="K315" s="71">
        <v>0</v>
      </c>
      <c r="L315" s="71"/>
      <c r="M315" s="101">
        <f t="shared" si="20"/>
        <v>0</v>
      </c>
      <c r="N315" s="71">
        <v>0</v>
      </c>
      <c r="O315" s="71"/>
      <c r="P315" s="101">
        <f t="shared" si="19"/>
        <v>0</v>
      </c>
      <c r="Q315" s="99"/>
      <c r="R315" s="99"/>
      <c r="S315" s="99"/>
    </row>
    <row r="316" spans="2:19" ht="24">
      <c r="B316" s="92" t="s">
        <v>768</v>
      </c>
      <c r="C316" s="80" t="s">
        <v>407</v>
      </c>
      <c r="D316" s="80" t="s">
        <v>649</v>
      </c>
      <c r="E316" s="80" t="s">
        <v>649</v>
      </c>
      <c r="F316" s="81" t="s">
        <v>725</v>
      </c>
      <c r="G316" s="80" t="s">
        <v>974</v>
      </c>
      <c r="H316" s="108">
        <v>50000</v>
      </c>
      <c r="I316" s="109">
        <v>-50000</v>
      </c>
      <c r="J316" s="109">
        <f t="shared" si="21"/>
        <v>0</v>
      </c>
      <c r="K316" s="82">
        <v>50000</v>
      </c>
      <c r="L316" s="71">
        <v>-50000</v>
      </c>
      <c r="M316" s="101">
        <f t="shared" si="20"/>
        <v>0</v>
      </c>
      <c r="N316" s="82">
        <v>0</v>
      </c>
      <c r="O316" s="71"/>
      <c r="P316" s="101">
        <f t="shared" si="19"/>
        <v>0</v>
      </c>
      <c r="Q316" s="99"/>
      <c r="R316" s="99"/>
      <c r="S316" s="99"/>
    </row>
    <row r="317" spans="2:19" s="64" customFormat="1" ht="12.75">
      <c r="B317" s="92" t="s">
        <v>773</v>
      </c>
      <c r="C317" s="69" t="s">
        <v>407</v>
      </c>
      <c r="D317" s="69" t="s">
        <v>649</v>
      </c>
      <c r="E317" s="69" t="s">
        <v>649</v>
      </c>
      <c r="F317" s="70" t="s">
        <v>725</v>
      </c>
      <c r="G317" s="69" t="s">
        <v>1002</v>
      </c>
      <c r="H317" s="109">
        <v>0</v>
      </c>
      <c r="I317" s="109">
        <v>13500</v>
      </c>
      <c r="J317" s="109">
        <f t="shared" si="21"/>
        <v>13500</v>
      </c>
      <c r="K317" s="71">
        <v>0</v>
      </c>
      <c r="L317" s="71"/>
      <c r="M317" s="101">
        <f t="shared" si="20"/>
        <v>0</v>
      </c>
      <c r="N317" s="71">
        <v>0</v>
      </c>
      <c r="O317" s="71"/>
      <c r="P317" s="101">
        <f t="shared" si="19"/>
        <v>0</v>
      </c>
      <c r="Q317" s="99"/>
      <c r="R317" s="99"/>
      <c r="S317" s="99"/>
    </row>
    <row r="318" spans="2:19" ht="23.25" customHeight="1">
      <c r="B318" s="92" t="s">
        <v>865</v>
      </c>
      <c r="C318" s="80" t="s">
        <v>407</v>
      </c>
      <c r="D318" s="80" t="s">
        <v>649</v>
      </c>
      <c r="E318" s="80" t="s">
        <v>649</v>
      </c>
      <c r="F318" s="81" t="s">
        <v>709</v>
      </c>
      <c r="G318" s="80"/>
      <c r="H318" s="108">
        <f>H320+H319</f>
        <v>145340</v>
      </c>
      <c r="I318" s="108">
        <f>I320+I319</f>
        <v>49660</v>
      </c>
      <c r="J318" s="109">
        <f t="shared" si="21"/>
        <v>195000</v>
      </c>
      <c r="K318" s="82">
        <f>K320+K319</f>
        <v>145340</v>
      </c>
      <c r="L318" s="82">
        <f>L320+L319</f>
        <v>-145340</v>
      </c>
      <c r="M318" s="101">
        <f t="shared" si="20"/>
        <v>0</v>
      </c>
      <c r="N318" s="82">
        <f>N320+N319</f>
        <v>0</v>
      </c>
      <c r="O318" s="82">
        <f>O320+O319</f>
        <v>0</v>
      </c>
      <c r="P318" s="101">
        <f t="shared" si="19"/>
        <v>0</v>
      </c>
      <c r="Q318" s="99"/>
      <c r="R318" s="99"/>
      <c r="S318" s="99"/>
    </row>
    <row r="319" spans="2:19" ht="23.25" customHeight="1">
      <c r="B319" s="92" t="s">
        <v>767</v>
      </c>
      <c r="C319" s="80" t="s">
        <v>407</v>
      </c>
      <c r="D319" s="80" t="s">
        <v>649</v>
      </c>
      <c r="E319" s="80" t="s">
        <v>649</v>
      </c>
      <c r="F319" s="81" t="s">
        <v>709</v>
      </c>
      <c r="G319" s="80" t="s">
        <v>735</v>
      </c>
      <c r="H319" s="108"/>
      <c r="I319" s="109">
        <v>75000</v>
      </c>
      <c r="J319" s="109">
        <f t="shared" si="21"/>
        <v>75000</v>
      </c>
      <c r="K319" s="82"/>
      <c r="L319" s="71"/>
      <c r="M319" s="101">
        <f t="shared" si="20"/>
        <v>0</v>
      </c>
      <c r="N319" s="82"/>
      <c r="O319" s="71"/>
      <c r="P319" s="101">
        <f t="shared" si="19"/>
        <v>0</v>
      </c>
      <c r="Q319" s="99"/>
      <c r="R319" s="99"/>
      <c r="S319" s="99"/>
    </row>
    <row r="320" spans="2:19" ht="24">
      <c r="B320" s="92" t="s">
        <v>768</v>
      </c>
      <c r="C320" s="80" t="s">
        <v>407</v>
      </c>
      <c r="D320" s="80" t="s">
        <v>649</v>
      </c>
      <c r="E320" s="80" t="s">
        <v>649</v>
      </c>
      <c r="F320" s="81" t="s">
        <v>709</v>
      </c>
      <c r="G320" s="80" t="s">
        <v>974</v>
      </c>
      <c r="H320" s="108">
        <v>145340</v>
      </c>
      <c r="I320" s="109">
        <v>-25340</v>
      </c>
      <c r="J320" s="109">
        <f t="shared" si="21"/>
        <v>120000</v>
      </c>
      <c r="K320" s="82">
        <v>145340</v>
      </c>
      <c r="L320" s="71">
        <v>-145340</v>
      </c>
      <c r="M320" s="101">
        <f t="shared" si="20"/>
        <v>0</v>
      </c>
      <c r="N320" s="82">
        <v>0</v>
      </c>
      <c r="O320" s="71"/>
      <c r="P320" s="101">
        <f t="shared" si="19"/>
        <v>0</v>
      </c>
      <c r="Q320" s="99"/>
      <c r="R320" s="99"/>
      <c r="S320" s="99"/>
    </row>
    <row r="321" spans="2:19" ht="12.75">
      <c r="B321" s="92" t="s">
        <v>960</v>
      </c>
      <c r="C321" s="80" t="s">
        <v>407</v>
      </c>
      <c r="D321" s="80" t="s">
        <v>650</v>
      </c>
      <c r="E321" s="80"/>
      <c r="F321" s="80"/>
      <c r="G321" s="80"/>
      <c r="H321" s="108">
        <f>H323</f>
        <v>0</v>
      </c>
      <c r="I321" s="108">
        <f>I323</f>
        <v>1000000</v>
      </c>
      <c r="J321" s="109">
        <f t="shared" si="21"/>
        <v>1000000</v>
      </c>
      <c r="K321" s="82">
        <f>K323</f>
        <v>0</v>
      </c>
      <c r="L321" s="82">
        <f>L323</f>
        <v>0</v>
      </c>
      <c r="M321" s="101">
        <f t="shared" si="20"/>
        <v>0</v>
      </c>
      <c r="N321" s="82">
        <f>N323</f>
        <v>0</v>
      </c>
      <c r="O321" s="82">
        <f>O323</f>
        <v>0</v>
      </c>
      <c r="P321" s="101">
        <f t="shared" si="19"/>
        <v>0</v>
      </c>
      <c r="Q321" s="99"/>
      <c r="R321" s="99"/>
      <c r="S321" s="99"/>
    </row>
    <row r="322" spans="2:19" ht="12.75">
      <c r="B322" s="92" t="s">
        <v>523</v>
      </c>
      <c r="C322" s="80" t="s">
        <v>407</v>
      </c>
      <c r="D322" s="80" t="s">
        <v>650</v>
      </c>
      <c r="E322" s="80" t="s">
        <v>638</v>
      </c>
      <c r="F322" s="80"/>
      <c r="G322" s="80"/>
      <c r="H322" s="108">
        <f aca="true" t="shared" si="24" ref="H322:I324">H323</f>
        <v>0</v>
      </c>
      <c r="I322" s="108">
        <f t="shared" si="24"/>
        <v>1000000</v>
      </c>
      <c r="J322" s="109">
        <f t="shared" si="21"/>
        <v>1000000</v>
      </c>
      <c r="K322" s="82">
        <f aca="true" t="shared" si="25" ref="K322:O324">K323</f>
        <v>0</v>
      </c>
      <c r="L322" s="82">
        <f t="shared" si="25"/>
        <v>0</v>
      </c>
      <c r="M322" s="101">
        <f t="shared" si="20"/>
        <v>0</v>
      </c>
      <c r="N322" s="82">
        <f t="shared" si="25"/>
        <v>0</v>
      </c>
      <c r="O322" s="82">
        <f t="shared" si="25"/>
        <v>0</v>
      </c>
      <c r="P322" s="101">
        <f t="shared" si="19"/>
        <v>0</v>
      </c>
      <c r="Q322" s="99"/>
      <c r="R322" s="99"/>
      <c r="S322" s="99"/>
    </row>
    <row r="323" spans="2:19" ht="27.75" customHeight="1">
      <c r="B323" s="100" t="s">
        <v>840</v>
      </c>
      <c r="C323" s="80" t="s">
        <v>407</v>
      </c>
      <c r="D323" s="80" t="s">
        <v>650</v>
      </c>
      <c r="E323" s="80" t="s">
        <v>638</v>
      </c>
      <c r="F323" s="80" t="s">
        <v>764</v>
      </c>
      <c r="G323" s="80"/>
      <c r="H323" s="108">
        <f t="shared" si="24"/>
        <v>0</v>
      </c>
      <c r="I323" s="108">
        <f t="shared" si="24"/>
        <v>1000000</v>
      </c>
      <c r="J323" s="109">
        <f t="shared" si="21"/>
        <v>1000000</v>
      </c>
      <c r="K323" s="82">
        <f t="shared" si="25"/>
        <v>0</v>
      </c>
      <c r="L323" s="82">
        <f t="shared" si="25"/>
        <v>0</v>
      </c>
      <c r="M323" s="101">
        <f t="shared" si="20"/>
        <v>0</v>
      </c>
      <c r="N323" s="82">
        <f t="shared" si="25"/>
        <v>0</v>
      </c>
      <c r="O323" s="82">
        <f t="shared" si="25"/>
        <v>0</v>
      </c>
      <c r="P323" s="101">
        <f t="shared" si="19"/>
        <v>0</v>
      </c>
      <c r="Q323" s="99"/>
      <c r="R323" s="99"/>
      <c r="S323" s="99"/>
    </row>
    <row r="324" spans="2:19" ht="24">
      <c r="B324" s="100" t="s">
        <v>1126</v>
      </c>
      <c r="C324" s="80" t="s">
        <v>407</v>
      </c>
      <c r="D324" s="80" t="s">
        <v>650</v>
      </c>
      <c r="E324" s="80" t="s">
        <v>638</v>
      </c>
      <c r="F324" s="80" t="s">
        <v>1114</v>
      </c>
      <c r="G324" s="80"/>
      <c r="H324" s="108">
        <f t="shared" si="24"/>
        <v>0</v>
      </c>
      <c r="I324" s="108">
        <f t="shared" si="24"/>
        <v>1000000</v>
      </c>
      <c r="J324" s="109">
        <f t="shared" si="21"/>
        <v>1000000</v>
      </c>
      <c r="K324" s="82">
        <f t="shared" si="25"/>
        <v>0</v>
      </c>
      <c r="L324" s="82">
        <f t="shared" si="25"/>
        <v>0</v>
      </c>
      <c r="M324" s="101">
        <f t="shared" si="20"/>
        <v>0</v>
      </c>
      <c r="N324" s="82">
        <f t="shared" si="25"/>
        <v>0</v>
      </c>
      <c r="O324" s="82">
        <f t="shared" si="25"/>
        <v>0</v>
      </c>
      <c r="P324" s="101">
        <f t="shared" si="19"/>
        <v>0</v>
      </c>
      <c r="Q324" s="99"/>
      <c r="R324" s="99"/>
      <c r="S324" s="99"/>
    </row>
    <row r="325" spans="2:19" ht="24">
      <c r="B325" s="92" t="s">
        <v>768</v>
      </c>
      <c r="C325" s="80" t="s">
        <v>407</v>
      </c>
      <c r="D325" s="80" t="s">
        <v>650</v>
      </c>
      <c r="E325" s="80" t="s">
        <v>638</v>
      </c>
      <c r="F325" s="80" t="s">
        <v>1114</v>
      </c>
      <c r="G325" s="80" t="s">
        <v>974</v>
      </c>
      <c r="H325" s="108">
        <v>0</v>
      </c>
      <c r="I325" s="109">
        <v>1000000</v>
      </c>
      <c r="J325" s="109">
        <f t="shared" si="21"/>
        <v>1000000</v>
      </c>
      <c r="K325" s="82"/>
      <c r="L325" s="71"/>
      <c r="M325" s="101">
        <f t="shared" si="20"/>
        <v>0</v>
      </c>
      <c r="N325" s="82"/>
      <c r="O325" s="71"/>
      <c r="P325" s="101">
        <f t="shared" si="19"/>
        <v>0</v>
      </c>
      <c r="Q325" s="99"/>
      <c r="R325" s="99"/>
      <c r="S325" s="99"/>
    </row>
    <row r="326" spans="2:19" ht="12.75">
      <c r="B326" s="92" t="s">
        <v>961</v>
      </c>
      <c r="C326" s="80" t="s">
        <v>407</v>
      </c>
      <c r="D326" s="80" t="s">
        <v>628</v>
      </c>
      <c r="E326" s="81"/>
      <c r="F326" s="81"/>
      <c r="G326" s="80"/>
      <c r="H326" s="108">
        <f>H327+H331+H352</f>
        <v>3641020</v>
      </c>
      <c r="I326" s="108">
        <f>I327+I331+I352</f>
        <v>1738192</v>
      </c>
      <c r="J326" s="109">
        <f t="shared" si="21"/>
        <v>5379212</v>
      </c>
      <c r="K326" s="82">
        <f>K327+K331+K352</f>
        <v>3641020</v>
      </c>
      <c r="L326" s="82">
        <f>L327+L331+L352</f>
        <v>3757010</v>
      </c>
      <c r="M326" s="101">
        <f t="shared" si="20"/>
        <v>7398030</v>
      </c>
      <c r="N326" s="82">
        <f>N327+N331+N352</f>
        <v>0</v>
      </c>
      <c r="O326" s="82">
        <f>O327+O331+O352</f>
        <v>8862130</v>
      </c>
      <c r="P326" s="101">
        <f t="shared" si="19"/>
        <v>8862130</v>
      </c>
      <c r="Q326" s="99"/>
      <c r="R326" s="99"/>
      <c r="S326" s="99"/>
    </row>
    <row r="327" spans="2:19" ht="12.75">
      <c r="B327" s="92" t="s">
        <v>11</v>
      </c>
      <c r="C327" s="80" t="s">
        <v>407</v>
      </c>
      <c r="D327" s="80" t="s">
        <v>628</v>
      </c>
      <c r="E327" s="81" t="s">
        <v>638</v>
      </c>
      <c r="F327" s="81"/>
      <c r="G327" s="80"/>
      <c r="H327" s="108">
        <f aca="true" t="shared" si="26" ref="H327:I329">H328</f>
        <v>400000</v>
      </c>
      <c r="I327" s="108">
        <f t="shared" si="26"/>
        <v>290192</v>
      </c>
      <c r="J327" s="109">
        <f t="shared" si="21"/>
        <v>690192</v>
      </c>
      <c r="K327" s="82">
        <f aca="true" t="shared" si="27" ref="K327:O329">K328</f>
        <v>400000</v>
      </c>
      <c r="L327" s="82">
        <f t="shared" si="27"/>
        <v>-400000</v>
      </c>
      <c r="M327" s="101">
        <f t="shared" si="20"/>
        <v>0</v>
      </c>
      <c r="N327" s="82">
        <f t="shared" si="27"/>
        <v>0</v>
      </c>
      <c r="O327" s="82">
        <f t="shared" si="27"/>
        <v>0</v>
      </c>
      <c r="P327" s="101">
        <f t="shared" si="19"/>
        <v>0</v>
      </c>
      <c r="Q327" s="99"/>
      <c r="R327" s="99"/>
      <c r="S327" s="99"/>
    </row>
    <row r="328" spans="2:19" ht="24">
      <c r="B328" s="92" t="s">
        <v>895</v>
      </c>
      <c r="C328" s="80" t="s">
        <v>407</v>
      </c>
      <c r="D328" s="80" t="s">
        <v>628</v>
      </c>
      <c r="E328" s="81" t="s">
        <v>638</v>
      </c>
      <c r="F328" s="81" t="s">
        <v>740</v>
      </c>
      <c r="G328" s="80"/>
      <c r="H328" s="108">
        <f t="shared" si="26"/>
        <v>400000</v>
      </c>
      <c r="I328" s="108">
        <f t="shared" si="26"/>
        <v>290192</v>
      </c>
      <c r="J328" s="109">
        <f t="shared" si="21"/>
        <v>690192</v>
      </c>
      <c r="K328" s="82">
        <f t="shared" si="27"/>
        <v>400000</v>
      </c>
      <c r="L328" s="82">
        <f t="shared" si="27"/>
        <v>-400000</v>
      </c>
      <c r="M328" s="101">
        <f t="shared" si="20"/>
        <v>0</v>
      </c>
      <c r="N328" s="82">
        <f t="shared" si="27"/>
        <v>0</v>
      </c>
      <c r="O328" s="82">
        <f t="shared" si="27"/>
        <v>0</v>
      </c>
      <c r="P328" s="101">
        <f t="shared" si="19"/>
        <v>0</v>
      </c>
      <c r="Q328" s="99"/>
      <c r="R328" s="99"/>
      <c r="S328" s="99"/>
    </row>
    <row r="329" spans="2:19" ht="12.75">
      <c r="B329" s="92" t="s">
        <v>898</v>
      </c>
      <c r="C329" s="80" t="s">
        <v>407</v>
      </c>
      <c r="D329" s="80" t="s">
        <v>628</v>
      </c>
      <c r="E329" s="81" t="s">
        <v>638</v>
      </c>
      <c r="F329" s="81" t="s">
        <v>697</v>
      </c>
      <c r="G329" s="80"/>
      <c r="H329" s="108">
        <f t="shared" si="26"/>
        <v>400000</v>
      </c>
      <c r="I329" s="108">
        <f t="shared" si="26"/>
        <v>290192</v>
      </c>
      <c r="J329" s="109">
        <f t="shared" si="21"/>
        <v>690192</v>
      </c>
      <c r="K329" s="82">
        <f t="shared" si="27"/>
        <v>400000</v>
      </c>
      <c r="L329" s="82">
        <f t="shared" si="27"/>
        <v>-400000</v>
      </c>
      <c r="M329" s="101">
        <f t="shared" si="20"/>
        <v>0</v>
      </c>
      <c r="N329" s="82">
        <f t="shared" si="27"/>
        <v>0</v>
      </c>
      <c r="O329" s="82">
        <f t="shared" si="27"/>
        <v>0</v>
      </c>
      <c r="P329" s="101">
        <f t="shared" si="19"/>
        <v>0</v>
      </c>
      <c r="Q329" s="99"/>
      <c r="R329" s="99"/>
      <c r="S329" s="99"/>
    </row>
    <row r="330" spans="2:19" ht="12.75">
      <c r="B330" s="92" t="s">
        <v>773</v>
      </c>
      <c r="C330" s="80" t="s">
        <v>407</v>
      </c>
      <c r="D330" s="80" t="s">
        <v>628</v>
      </c>
      <c r="E330" s="81" t="s">
        <v>638</v>
      </c>
      <c r="F330" s="81" t="s">
        <v>697</v>
      </c>
      <c r="G330" s="80">
        <v>300</v>
      </c>
      <c r="H330" s="108">
        <v>400000</v>
      </c>
      <c r="I330" s="109">
        <v>290192</v>
      </c>
      <c r="J330" s="109">
        <f t="shared" si="21"/>
        <v>690192</v>
      </c>
      <c r="K330" s="82">
        <v>400000</v>
      </c>
      <c r="L330" s="71">
        <v>-400000</v>
      </c>
      <c r="M330" s="101">
        <f t="shared" si="20"/>
        <v>0</v>
      </c>
      <c r="N330" s="82">
        <v>0</v>
      </c>
      <c r="O330" s="71"/>
      <c r="P330" s="101">
        <f t="shared" si="19"/>
        <v>0</v>
      </c>
      <c r="Q330" s="99"/>
      <c r="R330" s="99"/>
      <c r="S330" s="99"/>
    </row>
    <row r="331" spans="2:19" ht="12.75">
      <c r="B331" s="92" t="s">
        <v>490</v>
      </c>
      <c r="C331" s="80" t="s">
        <v>407</v>
      </c>
      <c r="D331" s="80" t="s">
        <v>628</v>
      </c>
      <c r="E331" s="81" t="s">
        <v>640</v>
      </c>
      <c r="F331" s="81"/>
      <c r="G331" s="80"/>
      <c r="H331" s="108">
        <f>H332</f>
        <v>3241020</v>
      </c>
      <c r="I331" s="108">
        <f>I332</f>
        <v>1448000</v>
      </c>
      <c r="J331" s="109">
        <f t="shared" si="21"/>
        <v>4689020</v>
      </c>
      <c r="K331" s="82">
        <f>K332</f>
        <v>3241020</v>
      </c>
      <c r="L331" s="82">
        <f>L332</f>
        <v>4157010</v>
      </c>
      <c r="M331" s="101">
        <f t="shared" si="20"/>
        <v>7398030</v>
      </c>
      <c r="N331" s="82">
        <f>N332</f>
        <v>0</v>
      </c>
      <c r="O331" s="82">
        <f>O332</f>
        <v>8862130</v>
      </c>
      <c r="P331" s="101">
        <f t="shared" si="19"/>
        <v>8862130</v>
      </c>
      <c r="Q331" s="99"/>
      <c r="R331" s="99"/>
      <c r="S331" s="99"/>
    </row>
    <row r="332" spans="2:19" ht="24">
      <c r="B332" s="92" t="s">
        <v>929</v>
      </c>
      <c r="C332" s="80" t="s">
        <v>407</v>
      </c>
      <c r="D332" s="80" t="s">
        <v>628</v>
      </c>
      <c r="E332" s="81" t="s">
        <v>640</v>
      </c>
      <c r="F332" s="81" t="s">
        <v>750</v>
      </c>
      <c r="G332" s="80"/>
      <c r="H332" s="108">
        <f>H333</f>
        <v>3241020</v>
      </c>
      <c r="I332" s="108">
        <f>I333</f>
        <v>1448000</v>
      </c>
      <c r="J332" s="109">
        <f t="shared" si="21"/>
        <v>4689020</v>
      </c>
      <c r="K332" s="82">
        <f>K333</f>
        <v>3241020</v>
      </c>
      <c r="L332" s="82">
        <f>L333</f>
        <v>4157010</v>
      </c>
      <c r="M332" s="101">
        <f t="shared" si="20"/>
        <v>7398030</v>
      </c>
      <c r="N332" s="82">
        <f>N333</f>
        <v>0</v>
      </c>
      <c r="O332" s="82">
        <f>O333</f>
        <v>8862130</v>
      </c>
      <c r="P332" s="101">
        <f t="shared" si="19"/>
        <v>8862130</v>
      </c>
      <c r="Q332" s="99"/>
      <c r="R332" s="99"/>
      <c r="S332" s="99"/>
    </row>
    <row r="333" spans="2:19" ht="36">
      <c r="B333" s="92" t="s">
        <v>930</v>
      </c>
      <c r="C333" s="80" t="s">
        <v>407</v>
      </c>
      <c r="D333" s="80" t="s">
        <v>628</v>
      </c>
      <c r="E333" s="81" t="s">
        <v>640</v>
      </c>
      <c r="F333" s="81" t="s">
        <v>749</v>
      </c>
      <c r="G333" s="80"/>
      <c r="H333" s="108">
        <f>H334+H346+H348+H336+H344+H338+H340+H342+H350</f>
        <v>3241020</v>
      </c>
      <c r="I333" s="108">
        <f>I334+I346+I348+I336+I344+I338+I340+I342+I350</f>
        <v>1448000</v>
      </c>
      <c r="J333" s="109">
        <f t="shared" si="21"/>
        <v>4689020</v>
      </c>
      <c r="K333" s="82">
        <f>K334+K346+K348+K336+K344+K338+K340+K342+K350</f>
        <v>3241020</v>
      </c>
      <c r="L333" s="82">
        <f>L334+L346+L348+L336+L344+L338+L340+L342+L350</f>
        <v>4157010</v>
      </c>
      <c r="M333" s="101">
        <f t="shared" si="20"/>
        <v>7398030</v>
      </c>
      <c r="N333" s="82">
        <f>N334+N346+N348+N336+N344+N338+N340+N342+N350</f>
        <v>0</v>
      </c>
      <c r="O333" s="82">
        <f>O334+O346+O348+O336+O344+O338+O340+O342+O350</f>
        <v>8862130</v>
      </c>
      <c r="P333" s="101">
        <f t="shared" si="19"/>
        <v>8862130</v>
      </c>
      <c r="Q333" s="99"/>
      <c r="R333" s="99"/>
      <c r="S333" s="99"/>
    </row>
    <row r="334" spans="2:19" s="64" customFormat="1" ht="24">
      <c r="B334" s="92" t="s">
        <v>931</v>
      </c>
      <c r="C334" s="69" t="s">
        <v>407</v>
      </c>
      <c r="D334" s="69" t="s">
        <v>628</v>
      </c>
      <c r="E334" s="70" t="s">
        <v>640</v>
      </c>
      <c r="F334" s="70" t="s">
        <v>698</v>
      </c>
      <c r="G334" s="69"/>
      <c r="H334" s="109">
        <f>H335</f>
        <v>0</v>
      </c>
      <c r="I334" s="109">
        <f>I335</f>
        <v>0</v>
      </c>
      <c r="J334" s="109">
        <f t="shared" si="21"/>
        <v>0</v>
      </c>
      <c r="K334" s="71">
        <f>K335</f>
        <v>0</v>
      </c>
      <c r="L334" s="71">
        <f>L335</f>
        <v>0</v>
      </c>
      <c r="M334" s="101">
        <f t="shared" si="20"/>
        <v>0</v>
      </c>
      <c r="N334" s="71">
        <f>N335</f>
        <v>0</v>
      </c>
      <c r="O334" s="71">
        <f>O335</f>
        <v>0</v>
      </c>
      <c r="P334" s="101">
        <f t="shared" si="19"/>
        <v>0</v>
      </c>
      <c r="Q334" s="99"/>
      <c r="R334" s="99"/>
      <c r="S334" s="99"/>
    </row>
    <row r="335" spans="2:19" s="64" customFormat="1" ht="12.75">
      <c r="B335" s="92" t="s">
        <v>773</v>
      </c>
      <c r="C335" s="69" t="s">
        <v>407</v>
      </c>
      <c r="D335" s="69" t="s">
        <v>628</v>
      </c>
      <c r="E335" s="70" t="s">
        <v>640</v>
      </c>
      <c r="F335" s="70" t="s">
        <v>698</v>
      </c>
      <c r="G335" s="69">
        <v>300</v>
      </c>
      <c r="H335" s="109">
        <v>0</v>
      </c>
      <c r="I335" s="109"/>
      <c r="J335" s="109">
        <f t="shared" si="21"/>
        <v>0</v>
      </c>
      <c r="K335" s="71">
        <v>0</v>
      </c>
      <c r="L335" s="71"/>
      <c r="M335" s="101">
        <f t="shared" si="20"/>
        <v>0</v>
      </c>
      <c r="N335" s="71">
        <v>0</v>
      </c>
      <c r="O335" s="71"/>
      <c r="P335" s="101">
        <f t="shared" si="19"/>
        <v>0</v>
      </c>
      <c r="Q335" s="99"/>
      <c r="R335" s="99"/>
      <c r="S335" s="99"/>
    </row>
    <row r="336" spans="2:19" s="64" customFormat="1" ht="24">
      <c r="B336" s="92" t="s">
        <v>984</v>
      </c>
      <c r="C336" s="69" t="s">
        <v>407</v>
      </c>
      <c r="D336" s="69" t="s">
        <v>628</v>
      </c>
      <c r="E336" s="70" t="s">
        <v>640</v>
      </c>
      <c r="F336" s="70" t="s">
        <v>983</v>
      </c>
      <c r="G336" s="69"/>
      <c r="H336" s="109">
        <f>H337</f>
        <v>0</v>
      </c>
      <c r="I336" s="109">
        <f>I337</f>
        <v>0</v>
      </c>
      <c r="J336" s="109">
        <f t="shared" si="21"/>
        <v>0</v>
      </c>
      <c r="K336" s="71">
        <f>K337</f>
        <v>0</v>
      </c>
      <c r="L336" s="71">
        <f>L337</f>
        <v>0</v>
      </c>
      <c r="M336" s="101">
        <f t="shared" si="20"/>
        <v>0</v>
      </c>
      <c r="N336" s="71">
        <f>N337</f>
        <v>0</v>
      </c>
      <c r="O336" s="71">
        <f>O337</f>
        <v>0</v>
      </c>
      <c r="P336" s="101">
        <f t="shared" si="19"/>
        <v>0</v>
      </c>
      <c r="Q336" s="99"/>
      <c r="R336" s="99"/>
      <c r="S336" s="99"/>
    </row>
    <row r="337" spans="2:19" s="64" customFormat="1" ht="12.75">
      <c r="B337" s="92" t="s">
        <v>773</v>
      </c>
      <c r="C337" s="69" t="s">
        <v>407</v>
      </c>
      <c r="D337" s="69" t="s">
        <v>628</v>
      </c>
      <c r="E337" s="70" t="s">
        <v>640</v>
      </c>
      <c r="F337" s="70" t="s">
        <v>983</v>
      </c>
      <c r="G337" s="69">
        <v>300</v>
      </c>
      <c r="H337" s="109">
        <v>0</v>
      </c>
      <c r="I337" s="109"/>
      <c r="J337" s="109">
        <f t="shared" si="21"/>
        <v>0</v>
      </c>
      <c r="K337" s="71">
        <v>0</v>
      </c>
      <c r="L337" s="71"/>
      <c r="M337" s="101">
        <f t="shared" si="20"/>
        <v>0</v>
      </c>
      <c r="N337" s="71">
        <v>0</v>
      </c>
      <c r="O337" s="71"/>
      <c r="P337" s="101">
        <f aca="true" t="shared" si="28" ref="P337:P400">N337+O337</f>
        <v>0</v>
      </c>
      <c r="Q337" s="99"/>
      <c r="R337" s="99"/>
      <c r="S337" s="99"/>
    </row>
    <row r="338" spans="2:19" s="64" customFormat="1" ht="24">
      <c r="B338" s="92" t="s">
        <v>1028</v>
      </c>
      <c r="C338" s="69" t="s">
        <v>407</v>
      </c>
      <c r="D338" s="69" t="s">
        <v>628</v>
      </c>
      <c r="E338" s="70" t="s">
        <v>640</v>
      </c>
      <c r="F338" s="70" t="s">
        <v>1015</v>
      </c>
      <c r="G338" s="69"/>
      <c r="H338" s="109">
        <f>H339</f>
        <v>0</v>
      </c>
      <c r="I338" s="109">
        <f>I339</f>
        <v>0</v>
      </c>
      <c r="J338" s="109">
        <f t="shared" si="21"/>
        <v>0</v>
      </c>
      <c r="K338" s="71">
        <f>K339</f>
        <v>0</v>
      </c>
      <c r="L338" s="71">
        <f>L339</f>
        <v>0</v>
      </c>
      <c r="M338" s="101">
        <f aca="true" t="shared" si="29" ref="M338:M401">K338+L338</f>
        <v>0</v>
      </c>
      <c r="N338" s="71">
        <f>N339</f>
        <v>0</v>
      </c>
      <c r="O338" s="71">
        <f>O339</f>
        <v>0</v>
      </c>
      <c r="P338" s="101">
        <f t="shared" si="28"/>
        <v>0</v>
      </c>
      <c r="Q338" s="99"/>
      <c r="R338" s="99"/>
      <c r="S338" s="99"/>
    </row>
    <row r="339" spans="2:19" s="64" customFormat="1" ht="12.75">
      <c r="B339" s="92" t="s">
        <v>773</v>
      </c>
      <c r="C339" s="69" t="s">
        <v>407</v>
      </c>
      <c r="D339" s="69" t="s">
        <v>628</v>
      </c>
      <c r="E339" s="70" t="s">
        <v>640</v>
      </c>
      <c r="F339" s="70" t="s">
        <v>1015</v>
      </c>
      <c r="G339" s="69" t="s">
        <v>1002</v>
      </c>
      <c r="H339" s="109">
        <v>0</v>
      </c>
      <c r="I339" s="109"/>
      <c r="J339" s="109">
        <f t="shared" si="21"/>
        <v>0</v>
      </c>
      <c r="K339" s="71">
        <v>0</v>
      </c>
      <c r="L339" s="71"/>
      <c r="M339" s="101">
        <f t="shared" si="29"/>
        <v>0</v>
      </c>
      <c r="N339" s="71">
        <v>0</v>
      </c>
      <c r="O339" s="71"/>
      <c r="P339" s="101">
        <f t="shared" si="28"/>
        <v>0</v>
      </c>
      <c r="Q339" s="99"/>
      <c r="R339" s="99"/>
      <c r="S339" s="99"/>
    </row>
    <row r="340" spans="2:19" s="64" customFormat="1" ht="24">
      <c r="B340" s="92" t="s">
        <v>1029</v>
      </c>
      <c r="C340" s="69" t="s">
        <v>407</v>
      </c>
      <c r="D340" s="69" t="s">
        <v>628</v>
      </c>
      <c r="E340" s="70" t="s">
        <v>640</v>
      </c>
      <c r="F340" s="70" t="s">
        <v>1016</v>
      </c>
      <c r="G340" s="69"/>
      <c r="H340" s="109">
        <f>H341</f>
        <v>0</v>
      </c>
      <c r="I340" s="109">
        <f>I341</f>
        <v>0</v>
      </c>
      <c r="J340" s="109">
        <f t="shared" si="21"/>
        <v>0</v>
      </c>
      <c r="K340" s="71">
        <f>K341</f>
        <v>0</v>
      </c>
      <c r="L340" s="71">
        <f>L341</f>
        <v>0</v>
      </c>
      <c r="M340" s="101">
        <f t="shared" si="29"/>
        <v>0</v>
      </c>
      <c r="N340" s="71">
        <f>N341</f>
        <v>0</v>
      </c>
      <c r="O340" s="71">
        <f>O341</f>
        <v>0</v>
      </c>
      <c r="P340" s="101">
        <f t="shared" si="28"/>
        <v>0</v>
      </c>
      <c r="Q340" s="99"/>
      <c r="R340" s="99"/>
      <c r="S340" s="99"/>
    </row>
    <row r="341" spans="2:19" s="64" customFormat="1" ht="12.75">
      <c r="B341" s="92" t="s">
        <v>773</v>
      </c>
      <c r="C341" s="69" t="s">
        <v>407</v>
      </c>
      <c r="D341" s="69" t="s">
        <v>628</v>
      </c>
      <c r="E341" s="70" t="s">
        <v>640</v>
      </c>
      <c r="F341" s="70" t="s">
        <v>1016</v>
      </c>
      <c r="G341" s="69" t="s">
        <v>1002</v>
      </c>
      <c r="H341" s="109">
        <v>0</v>
      </c>
      <c r="I341" s="109"/>
      <c r="J341" s="109">
        <f aca="true" t="shared" si="30" ref="J341:J381">H341+I341</f>
        <v>0</v>
      </c>
      <c r="K341" s="71">
        <v>0</v>
      </c>
      <c r="L341" s="71"/>
      <c r="M341" s="101">
        <f t="shared" si="29"/>
        <v>0</v>
      </c>
      <c r="N341" s="71">
        <v>0</v>
      </c>
      <c r="O341" s="71"/>
      <c r="P341" s="101">
        <f t="shared" si="28"/>
        <v>0</v>
      </c>
      <c r="Q341" s="99"/>
      <c r="R341" s="99"/>
      <c r="S341" s="99"/>
    </row>
    <row r="342" spans="2:19" ht="24">
      <c r="B342" s="92" t="s">
        <v>1029</v>
      </c>
      <c r="C342" s="80" t="s">
        <v>407</v>
      </c>
      <c r="D342" s="80" t="s">
        <v>628</v>
      </c>
      <c r="E342" s="81" t="s">
        <v>640</v>
      </c>
      <c r="F342" s="81" t="s">
        <v>1018</v>
      </c>
      <c r="G342" s="80"/>
      <c r="H342" s="108">
        <f>H343</f>
        <v>800000</v>
      </c>
      <c r="I342" s="108">
        <f>I343</f>
        <v>-800000</v>
      </c>
      <c r="J342" s="109">
        <f t="shared" si="30"/>
        <v>0</v>
      </c>
      <c r="K342" s="82">
        <f>K343</f>
        <v>800000</v>
      </c>
      <c r="L342" s="82">
        <f>L343</f>
        <v>-800000</v>
      </c>
      <c r="M342" s="101">
        <f t="shared" si="29"/>
        <v>0</v>
      </c>
      <c r="N342" s="82">
        <f>N343</f>
        <v>0</v>
      </c>
      <c r="O342" s="82">
        <f>O343</f>
        <v>0</v>
      </c>
      <c r="P342" s="101">
        <f t="shared" si="28"/>
        <v>0</v>
      </c>
      <c r="Q342" s="99"/>
      <c r="R342" s="99"/>
      <c r="S342" s="99"/>
    </row>
    <row r="343" spans="2:19" ht="12.75">
      <c r="B343" s="92" t="s">
        <v>773</v>
      </c>
      <c r="C343" s="80" t="s">
        <v>407</v>
      </c>
      <c r="D343" s="80" t="s">
        <v>628</v>
      </c>
      <c r="E343" s="81" t="s">
        <v>640</v>
      </c>
      <c r="F343" s="81" t="s">
        <v>1018</v>
      </c>
      <c r="G343" s="80" t="s">
        <v>1002</v>
      </c>
      <c r="H343" s="108">
        <v>800000</v>
      </c>
      <c r="I343" s="109">
        <v>-800000</v>
      </c>
      <c r="J343" s="109">
        <f t="shared" si="30"/>
        <v>0</v>
      </c>
      <c r="K343" s="82">
        <v>800000</v>
      </c>
      <c r="L343" s="71">
        <v>-800000</v>
      </c>
      <c r="M343" s="101">
        <f t="shared" si="29"/>
        <v>0</v>
      </c>
      <c r="N343" s="82">
        <v>0</v>
      </c>
      <c r="O343" s="71"/>
      <c r="P343" s="101">
        <f t="shared" si="28"/>
        <v>0</v>
      </c>
      <c r="Q343" s="99"/>
      <c r="R343" s="99"/>
      <c r="S343" s="99"/>
    </row>
    <row r="344" spans="2:19" s="64" customFormat="1" ht="60">
      <c r="B344" s="94" t="s">
        <v>1003</v>
      </c>
      <c r="C344" s="69" t="s">
        <v>407</v>
      </c>
      <c r="D344" s="69" t="s">
        <v>628</v>
      </c>
      <c r="E344" s="70" t="s">
        <v>640</v>
      </c>
      <c r="F344" s="70" t="s">
        <v>1001</v>
      </c>
      <c r="G344" s="69"/>
      <c r="H344" s="109">
        <f>H345</f>
        <v>0</v>
      </c>
      <c r="I344" s="109">
        <f>I345</f>
        <v>0</v>
      </c>
      <c r="J344" s="109">
        <f t="shared" si="30"/>
        <v>0</v>
      </c>
      <c r="K344" s="71">
        <f>K345</f>
        <v>0</v>
      </c>
      <c r="L344" s="71">
        <f>L345</f>
        <v>0</v>
      </c>
      <c r="M344" s="101">
        <f t="shared" si="29"/>
        <v>0</v>
      </c>
      <c r="N344" s="71">
        <f>N345</f>
        <v>0</v>
      </c>
      <c r="O344" s="71">
        <f>O345</f>
        <v>0</v>
      </c>
      <c r="P344" s="101">
        <f t="shared" si="28"/>
        <v>0</v>
      </c>
      <c r="Q344" s="99"/>
      <c r="R344" s="99"/>
      <c r="S344" s="99"/>
    </row>
    <row r="345" spans="2:19" s="64" customFormat="1" ht="12.75">
      <c r="B345" s="92" t="s">
        <v>773</v>
      </c>
      <c r="C345" s="69" t="s">
        <v>407</v>
      </c>
      <c r="D345" s="69" t="s">
        <v>628</v>
      </c>
      <c r="E345" s="70" t="s">
        <v>640</v>
      </c>
      <c r="F345" s="70" t="s">
        <v>1001</v>
      </c>
      <c r="G345" s="69" t="s">
        <v>1002</v>
      </c>
      <c r="H345" s="109">
        <v>0</v>
      </c>
      <c r="I345" s="109"/>
      <c r="J345" s="109">
        <f t="shared" si="30"/>
        <v>0</v>
      </c>
      <c r="K345" s="71">
        <v>0</v>
      </c>
      <c r="L345" s="71"/>
      <c r="M345" s="101">
        <f t="shared" si="29"/>
        <v>0</v>
      </c>
      <c r="N345" s="71">
        <v>0</v>
      </c>
      <c r="O345" s="71"/>
      <c r="P345" s="101">
        <f t="shared" si="28"/>
        <v>0</v>
      </c>
      <c r="Q345" s="99"/>
      <c r="R345" s="99"/>
      <c r="S345" s="99"/>
    </row>
    <row r="346" spans="2:19" ht="48">
      <c r="B346" s="92" t="s">
        <v>932</v>
      </c>
      <c r="C346" s="80" t="s">
        <v>407</v>
      </c>
      <c r="D346" s="80" t="s">
        <v>628</v>
      </c>
      <c r="E346" s="81" t="s">
        <v>640</v>
      </c>
      <c r="F346" s="81" t="s">
        <v>699</v>
      </c>
      <c r="G346" s="80"/>
      <c r="H346" s="108">
        <f>H347</f>
        <v>1218420</v>
      </c>
      <c r="I346" s="108">
        <f>I347</f>
        <v>0</v>
      </c>
      <c r="J346" s="109">
        <f t="shared" si="30"/>
        <v>1218420</v>
      </c>
      <c r="K346" s="82">
        <f>K347</f>
        <v>1218420</v>
      </c>
      <c r="L346" s="82">
        <f>L347</f>
        <v>609210</v>
      </c>
      <c r="M346" s="101">
        <f t="shared" si="29"/>
        <v>1827630</v>
      </c>
      <c r="N346" s="82">
        <f>N347</f>
        <v>0</v>
      </c>
      <c r="O346" s="82">
        <f>O347</f>
        <v>1827630</v>
      </c>
      <c r="P346" s="101">
        <f t="shared" si="28"/>
        <v>1827630</v>
      </c>
      <c r="Q346" s="99"/>
      <c r="R346" s="99"/>
      <c r="S346" s="99"/>
    </row>
    <row r="347" spans="2:19" ht="12.75">
      <c r="B347" s="92" t="s">
        <v>773</v>
      </c>
      <c r="C347" s="80" t="s">
        <v>407</v>
      </c>
      <c r="D347" s="80" t="s">
        <v>628</v>
      </c>
      <c r="E347" s="81" t="s">
        <v>640</v>
      </c>
      <c r="F347" s="81" t="s">
        <v>699</v>
      </c>
      <c r="G347" s="80">
        <v>300</v>
      </c>
      <c r="H347" s="108">
        <v>1218420</v>
      </c>
      <c r="I347" s="109"/>
      <c r="J347" s="109">
        <f t="shared" si="30"/>
        <v>1218420</v>
      </c>
      <c r="K347" s="82">
        <v>1218420</v>
      </c>
      <c r="L347" s="71">
        <f>609180+30</f>
        <v>609210</v>
      </c>
      <c r="M347" s="101">
        <f t="shared" si="29"/>
        <v>1827630</v>
      </c>
      <c r="N347" s="82">
        <v>0</v>
      </c>
      <c r="O347" s="71">
        <f>1827600+30</f>
        <v>1827630</v>
      </c>
      <c r="P347" s="101">
        <f t="shared" si="28"/>
        <v>1827630</v>
      </c>
      <c r="Q347" s="99"/>
      <c r="R347" s="99"/>
      <c r="S347" s="99"/>
    </row>
    <row r="348" spans="2:19" ht="24">
      <c r="B348" s="92" t="s">
        <v>933</v>
      </c>
      <c r="C348" s="80" t="s">
        <v>407</v>
      </c>
      <c r="D348" s="80" t="s">
        <v>628</v>
      </c>
      <c r="E348" s="81" t="s">
        <v>640</v>
      </c>
      <c r="F348" s="81" t="s">
        <v>700</v>
      </c>
      <c r="G348" s="80"/>
      <c r="H348" s="108">
        <f>H349</f>
        <v>650000</v>
      </c>
      <c r="I348" s="108">
        <f>I349</f>
        <v>2820600</v>
      </c>
      <c r="J348" s="109">
        <f t="shared" si="30"/>
        <v>3470600</v>
      </c>
      <c r="K348" s="82">
        <f>K349</f>
        <v>650000</v>
      </c>
      <c r="L348" s="82">
        <f>L349</f>
        <v>4920400</v>
      </c>
      <c r="M348" s="101">
        <f t="shared" si="29"/>
        <v>5570400</v>
      </c>
      <c r="N348" s="82">
        <f>N349</f>
        <v>0</v>
      </c>
      <c r="O348" s="82">
        <f>O349</f>
        <v>7034500</v>
      </c>
      <c r="P348" s="101">
        <f t="shared" si="28"/>
        <v>7034500</v>
      </c>
      <c r="Q348" s="99"/>
      <c r="R348" s="99"/>
      <c r="S348" s="99"/>
    </row>
    <row r="349" spans="2:19" ht="12.75">
      <c r="B349" s="92" t="s">
        <v>773</v>
      </c>
      <c r="C349" s="80" t="s">
        <v>407</v>
      </c>
      <c r="D349" s="80" t="s">
        <v>628</v>
      </c>
      <c r="E349" s="81" t="s">
        <v>640</v>
      </c>
      <c r="F349" s="81" t="s">
        <v>700</v>
      </c>
      <c r="G349" s="80">
        <v>300</v>
      </c>
      <c r="H349" s="108">
        <v>650000</v>
      </c>
      <c r="I349" s="109">
        <v>2820600</v>
      </c>
      <c r="J349" s="109">
        <f t="shared" si="30"/>
        <v>3470600</v>
      </c>
      <c r="K349" s="82">
        <v>650000</v>
      </c>
      <c r="L349" s="71">
        <v>4920400</v>
      </c>
      <c r="M349" s="101">
        <f t="shared" si="29"/>
        <v>5570400</v>
      </c>
      <c r="N349" s="82">
        <v>0</v>
      </c>
      <c r="O349" s="71">
        <v>7034500</v>
      </c>
      <c r="P349" s="101">
        <f t="shared" si="28"/>
        <v>7034500</v>
      </c>
      <c r="Q349" s="99"/>
      <c r="R349" s="99"/>
      <c r="S349" s="99"/>
    </row>
    <row r="350" spans="2:19" ht="24">
      <c r="B350" s="92" t="s">
        <v>1029</v>
      </c>
      <c r="C350" s="80" t="s">
        <v>407</v>
      </c>
      <c r="D350" s="80" t="s">
        <v>628</v>
      </c>
      <c r="E350" s="81" t="s">
        <v>640</v>
      </c>
      <c r="F350" s="81" t="s">
        <v>1017</v>
      </c>
      <c r="G350" s="80"/>
      <c r="H350" s="108">
        <f>H351</f>
        <v>572600</v>
      </c>
      <c r="I350" s="108">
        <f>I351</f>
        <v>-572600</v>
      </c>
      <c r="J350" s="109">
        <f t="shared" si="30"/>
        <v>0</v>
      </c>
      <c r="K350" s="82">
        <f>K351</f>
        <v>572600</v>
      </c>
      <c r="L350" s="82">
        <f>L351</f>
        <v>-572600</v>
      </c>
      <c r="M350" s="101">
        <f t="shared" si="29"/>
        <v>0</v>
      </c>
      <c r="N350" s="82">
        <f>N351</f>
        <v>0</v>
      </c>
      <c r="O350" s="82">
        <f>O351</f>
        <v>0</v>
      </c>
      <c r="P350" s="101">
        <f t="shared" si="28"/>
        <v>0</v>
      </c>
      <c r="Q350" s="99"/>
      <c r="R350" s="99"/>
      <c r="S350" s="99"/>
    </row>
    <row r="351" spans="2:19" ht="12.75">
      <c r="B351" s="92" t="s">
        <v>773</v>
      </c>
      <c r="C351" s="80" t="s">
        <v>407</v>
      </c>
      <c r="D351" s="80" t="s">
        <v>628</v>
      </c>
      <c r="E351" s="81" t="s">
        <v>640</v>
      </c>
      <c r="F351" s="81" t="s">
        <v>1017</v>
      </c>
      <c r="G351" s="80">
        <v>300</v>
      </c>
      <c r="H351" s="108">
        <v>572600</v>
      </c>
      <c r="I351" s="109">
        <v>-572600</v>
      </c>
      <c r="J351" s="109">
        <f t="shared" si="30"/>
        <v>0</v>
      </c>
      <c r="K351" s="82">
        <v>572600</v>
      </c>
      <c r="L351" s="71">
        <v>-572600</v>
      </c>
      <c r="M351" s="101">
        <f t="shared" si="29"/>
        <v>0</v>
      </c>
      <c r="N351" s="82">
        <v>0</v>
      </c>
      <c r="O351" s="71"/>
      <c r="P351" s="101">
        <f t="shared" si="28"/>
        <v>0</v>
      </c>
      <c r="Q351" s="99"/>
      <c r="R351" s="99"/>
      <c r="S351" s="99"/>
    </row>
    <row r="352" spans="2:19" s="64" customFormat="1" ht="12.75">
      <c r="B352" s="92" t="s">
        <v>52</v>
      </c>
      <c r="C352" s="69" t="s">
        <v>407</v>
      </c>
      <c r="D352" s="69" t="s">
        <v>628</v>
      </c>
      <c r="E352" s="70" t="s">
        <v>642</v>
      </c>
      <c r="F352" s="70"/>
      <c r="G352" s="69"/>
      <c r="H352" s="109">
        <f>H354</f>
        <v>0</v>
      </c>
      <c r="I352" s="109">
        <f>I354</f>
        <v>0</v>
      </c>
      <c r="J352" s="109">
        <f t="shared" si="30"/>
        <v>0</v>
      </c>
      <c r="K352" s="71">
        <f>K354</f>
        <v>0</v>
      </c>
      <c r="L352" s="71">
        <f>L354</f>
        <v>0</v>
      </c>
      <c r="M352" s="101">
        <f t="shared" si="29"/>
        <v>0</v>
      </c>
      <c r="N352" s="71">
        <f>N354</f>
        <v>0</v>
      </c>
      <c r="O352" s="71">
        <f>O354</f>
        <v>0</v>
      </c>
      <c r="P352" s="101">
        <f t="shared" si="28"/>
        <v>0</v>
      </c>
      <c r="Q352" s="99"/>
      <c r="R352" s="99"/>
      <c r="S352" s="99"/>
    </row>
    <row r="353" spans="2:19" s="64" customFormat="1" ht="12.75">
      <c r="B353" s="92" t="s">
        <v>809</v>
      </c>
      <c r="C353" s="69" t="s">
        <v>407</v>
      </c>
      <c r="D353" s="69" t="s">
        <v>628</v>
      </c>
      <c r="E353" s="70" t="s">
        <v>642</v>
      </c>
      <c r="F353" s="70" t="s">
        <v>785</v>
      </c>
      <c r="G353" s="69"/>
      <c r="H353" s="109">
        <f>H354</f>
        <v>0</v>
      </c>
      <c r="I353" s="109">
        <f>I354</f>
        <v>0</v>
      </c>
      <c r="J353" s="109">
        <f t="shared" si="30"/>
        <v>0</v>
      </c>
      <c r="K353" s="71">
        <f>K354</f>
        <v>0</v>
      </c>
      <c r="L353" s="71">
        <f>L354</f>
        <v>0</v>
      </c>
      <c r="M353" s="101">
        <f t="shared" si="29"/>
        <v>0</v>
      </c>
      <c r="N353" s="71">
        <f>N354</f>
        <v>0</v>
      </c>
      <c r="O353" s="71">
        <f>O354</f>
        <v>0</v>
      </c>
      <c r="P353" s="101">
        <f t="shared" si="28"/>
        <v>0</v>
      </c>
      <c r="Q353" s="99"/>
      <c r="R353" s="99"/>
      <c r="S353" s="99"/>
    </row>
    <row r="354" spans="2:19" s="64" customFormat="1" ht="36">
      <c r="B354" s="92" t="s">
        <v>945</v>
      </c>
      <c r="C354" s="69" t="s">
        <v>407</v>
      </c>
      <c r="D354" s="69" t="s">
        <v>628</v>
      </c>
      <c r="E354" s="70" t="s">
        <v>642</v>
      </c>
      <c r="F354" s="70" t="s">
        <v>701</v>
      </c>
      <c r="G354" s="69"/>
      <c r="H354" s="109">
        <f>H355</f>
        <v>0</v>
      </c>
      <c r="I354" s="109">
        <f>I355</f>
        <v>0</v>
      </c>
      <c r="J354" s="109">
        <f t="shared" si="30"/>
        <v>0</v>
      </c>
      <c r="K354" s="71">
        <f>K355</f>
        <v>0</v>
      </c>
      <c r="L354" s="71">
        <f>L355</f>
        <v>0</v>
      </c>
      <c r="M354" s="101">
        <f t="shared" si="29"/>
        <v>0</v>
      </c>
      <c r="N354" s="71">
        <f>N355</f>
        <v>0</v>
      </c>
      <c r="O354" s="71">
        <f>O355</f>
        <v>0</v>
      </c>
      <c r="P354" s="101">
        <f t="shared" si="28"/>
        <v>0</v>
      </c>
      <c r="Q354" s="99"/>
      <c r="R354" s="99"/>
      <c r="S354" s="99"/>
    </row>
    <row r="355" spans="2:19" s="64" customFormat="1" ht="48">
      <c r="B355" s="92" t="s">
        <v>767</v>
      </c>
      <c r="C355" s="69" t="s">
        <v>407</v>
      </c>
      <c r="D355" s="69" t="s">
        <v>628</v>
      </c>
      <c r="E355" s="70" t="s">
        <v>642</v>
      </c>
      <c r="F355" s="70" t="s">
        <v>701</v>
      </c>
      <c r="G355" s="69">
        <v>100</v>
      </c>
      <c r="H355" s="109">
        <v>0</v>
      </c>
      <c r="I355" s="109"/>
      <c r="J355" s="109">
        <f t="shared" si="30"/>
        <v>0</v>
      </c>
      <c r="K355" s="71">
        <v>0</v>
      </c>
      <c r="L355" s="71"/>
      <c r="M355" s="101">
        <f t="shared" si="29"/>
        <v>0</v>
      </c>
      <c r="N355" s="71">
        <v>0</v>
      </c>
      <c r="O355" s="71"/>
      <c r="P355" s="101">
        <f t="shared" si="28"/>
        <v>0</v>
      </c>
      <c r="Q355" s="99"/>
      <c r="R355" s="99"/>
      <c r="S355" s="99"/>
    </row>
    <row r="356" spans="2:19" ht="12.75">
      <c r="B356" s="92" t="s">
        <v>268</v>
      </c>
      <c r="C356" s="80" t="s">
        <v>407</v>
      </c>
      <c r="D356" s="80" t="s">
        <v>643</v>
      </c>
      <c r="E356" s="81"/>
      <c r="F356" s="81"/>
      <c r="G356" s="80"/>
      <c r="H356" s="108">
        <f>H357+H361+H367</f>
        <v>627730</v>
      </c>
      <c r="I356" s="108">
        <f>I357+I361+I367</f>
        <v>122270</v>
      </c>
      <c r="J356" s="109">
        <f t="shared" si="30"/>
        <v>750000</v>
      </c>
      <c r="K356" s="82">
        <f>K357+K361+K367</f>
        <v>627730</v>
      </c>
      <c r="L356" s="82">
        <f>L357+L361+L367</f>
        <v>-627730</v>
      </c>
      <c r="M356" s="101">
        <f t="shared" si="29"/>
        <v>0</v>
      </c>
      <c r="N356" s="82">
        <f>N357+N361+N367</f>
        <v>0</v>
      </c>
      <c r="O356" s="82">
        <f>O357+O361+O367</f>
        <v>0</v>
      </c>
      <c r="P356" s="101">
        <f t="shared" si="28"/>
        <v>0</v>
      </c>
      <c r="Q356" s="99"/>
      <c r="R356" s="99"/>
      <c r="S356" s="99"/>
    </row>
    <row r="357" spans="2:19" s="64" customFormat="1" ht="12.75">
      <c r="B357" s="92" t="s">
        <v>625</v>
      </c>
      <c r="C357" s="69" t="s">
        <v>407</v>
      </c>
      <c r="D357" s="69" t="s">
        <v>643</v>
      </c>
      <c r="E357" s="70" t="s">
        <v>638</v>
      </c>
      <c r="F357" s="70"/>
      <c r="G357" s="69"/>
      <c r="H357" s="109">
        <f aca="true" t="shared" si="31" ref="H357:I359">H358</f>
        <v>0</v>
      </c>
      <c r="I357" s="109">
        <f t="shared" si="31"/>
        <v>0</v>
      </c>
      <c r="J357" s="109">
        <f t="shared" si="30"/>
        <v>0</v>
      </c>
      <c r="K357" s="71">
        <f aca="true" t="shared" si="32" ref="K357:O359">K358</f>
        <v>0</v>
      </c>
      <c r="L357" s="71">
        <f t="shared" si="32"/>
        <v>0</v>
      </c>
      <c r="M357" s="101">
        <f t="shared" si="29"/>
        <v>0</v>
      </c>
      <c r="N357" s="71">
        <f t="shared" si="32"/>
        <v>0</v>
      </c>
      <c r="O357" s="71">
        <f t="shared" si="32"/>
        <v>0</v>
      </c>
      <c r="P357" s="101">
        <f t="shared" si="28"/>
        <v>0</v>
      </c>
      <c r="Q357" s="99"/>
      <c r="R357" s="99"/>
      <c r="S357" s="99"/>
    </row>
    <row r="358" spans="2:19" s="64" customFormat="1" ht="12.75">
      <c r="B358" s="92" t="s">
        <v>848</v>
      </c>
      <c r="C358" s="69" t="s">
        <v>407</v>
      </c>
      <c r="D358" s="69" t="s">
        <v>643</v>
      </c>
      <c r="E358" s="70" t="s">
        <v>638</v>
      </c>
      <c r="F358" s="70" t="s">
        <v>751</v>
      </c>
      <c r="G358" s="69"/>
      <c r="H358" s="109">
        <f t="shared" si="31"/>
        <v>0</v>
      </c>
      <c r="I358" s="109">
        <f t="shared" si="31"/>
        <v>0</v>
      </c>
      <c r="J358" s="109">
        <f t="shared" si="30"/>
        <v>0</v>
      </c>
      <c r="K358" s="71">
        <f t="shared" si="32"/>
        <v>0</v>
      </c>
      <c r="L358" s="71">
        <f t="shared" si="32"/>
        <v>0</v>
      </c>
      <c r="M358" s="101">
        <f t="shared" si="29"/>
        <v>0</v>
      </c>
      <c r="N358" s="71">
        <f t="shared" si="32"/>
        <v>0</v>
      </c>
      <c r="O358" s="71">
        <f t="shared" si="32"/>
        <v>0</v>
      </c>
      <c r="P358" s="101">
        <f t="shared" si="28"/>
        <v>0</v>
      </c>
      <c r="Q358" s="99"/>
      <c r="R358" s="99"/>
      <c r="S358" s="99"/>
    </row>
    <row r="359" spans="2:19" s="64" customFormat="1" ht="24">
      <c r="B359" s="92" t="s">
        <v>851</v>
      </c>
      <c r="C359" s="69" t="s">
        <v>407</v>
      </c>
      <c r="D359" s="69" t="s">
        <v>643</v>
      </c>
      <c r="E359" s="70" t="s">
        <v>638</v>
      </c>
      <c r="F359" s="70" t="s">
        <v>702</v>
      </c>
      <c r="G359" s="69"/>
      <c r="H359" s="109">
        <f t="shared" si="31"/>
        <v>0</v>
      </c>
      <c r="I359" s="109">
        <f t="shared" si="31"/>
        <v>0</v>
      </c>
      <c r="J359" s="109">
        <f t="shared" si="30"/>
        <v>0</v>
      </c>
      <c r="K359" s="71">
        <f t="shared" si="32"/>
        <v>0</v>
      </c>
      <c r="L359" s="71">
        <f t="shared" si="32"/>
        <v>0</v>
      </c>
      <c r="M359" s="101">
        <f t="shared" si="29"/>
        <v>0</v>
      </c>
      <c r="N359" s="71">
        <f t="shared" si="32"/>
        <v>0</v>
      </c>
      <c r="O359" s="71">
        <f t="shared" si="32"/>
        <v>0</v>
      </c>
      <c r="P359" s="101">
        <f t="shared" si="28"/>
        <v>0</v>
      </c>
      <c r="Q359" s="99"/>
      <c r="R359" s="99"/>
      <c r="S359" s="99"/>
    </row>
    <row r="360" spans="2:19" s="64" customFormat="1" ht="24">
      <c r="B360" s="92" t="s">
        <v>768</v>
      </c>
      <c r="C360" s="69" t="s">
        <v>407</v>
      </c>
      <c r="D360" s="69" t="s">
        <v>643</v>
      </c>
      <c r="E360" s="70" t="s">
        <v>638</v>
      </c>
      <c r="F360" s="70" t="s">
        <v>702</v>
      </c>
      <c r="G360" s="69">
        <v>200</v>
      </c>
      <c r="H360" s="109">
        <v>0</v>
      </c>
      <c r="I360" s="109"/>
      <c r="J360" s="109">
        <f t="shared" si="30"/>
        <v>0</v>
      </c>
      <c r="K360" s="71">
        <v>0</v>
      </c>
      <c r="L360" s="71"/>
      <c r="M360" s="101">
        <f t="shared" si="29"/>
        <v>0</v>
      </c>
      <c r="N360" s="71">
        <v>0</v>
      </c>
      <c r="O360" s="71"/>
      <c r="P360" s="101">
        <f t="shared" si="28"/>
        <v>0</v>
      </c>
      <c r="Q360" s="99"/>
      <c r="R360" s="99"/>
      <c r="S360" s="99"/>
    </row>
    <row r="361" spans="2:19" ht="12.75">
      <c r="B361" s="92" t="s">
        <v>626</v>
      </c>
      <c r="C361" s="80" t="s">
        <v>407</v>
      </c>
      <c r="D361" s="80" t="s">
        <v>643</v>
      </c>
      <c r="E361" s="81" t="s">
        <v>639</v>
      </c>
      <c r="F361" s="81"/>
      <c r="G361" s="80"/>
      <c r="H361" s="108">
        <f>H362</f>
        <v>627730</v>
      </c>
      <c r="I361" s="108">
        <f>I362</f>
        <v>122270</v>
      </c>
      <c r="J361" s="109">
        <f t="shared" si="30"/>
        <v>750000</v>
      </c>
      <c r="K361" s="82">
        <f>K362</f>
        <v>627730</v>
      </c>
      <c r="L361" s="82">
        <f>L362</f>
        <v>-627730</v>
      </c>
      <c r="M361" s="101">
        <f t="shared" si="29"/>
        <v>0</v>
      </c>
      <c r="N361" s="82">
        <f>N362</f>
        <v>0</v>
      </c>
      <c r="O361" s="82">
        <f>O362</f>
        <v>0</v>
      </c>
      <c r="P361" s="101">
        <f t="shared" si="28"/>
        <v>0</v>
      </c>
      <c r="Q361" s="99"/>
      <c r="R361" s="99"/>
      <c r="S361" s="99"/>
    </row>
    <row r="362" spans="2:19" ht="12.75">
      <c r="B362" s="92" t="s">
        <v>848</v>
      </c>
      <c r="C362" s="80" t="s">
        <v>407</v>
      </c>
      <c r="D362" s="80" t="s">
        <v>643</v>
      </c>
      <c r="E362" s="81" t="s">
        <v>639</v>
      </c>
      <c r="F362" s="81" t="s">
        <v>751</v>
      </c>
      <c r="G362" s="80"/>
      <c r="H362" s="108">
        <f>H363</f>
        <v>627730</v>
      </c>
      <c r="I362" s="108">
        <f>I363</f>
        <v>122270</v>
      </c>
      <c r="J362" s="109">
        <f t="shared" si="30"/>
        <v>750000</v>
      </c>
      <c r="K362" s="82">
        <f>K363</f>
        <v>627730</v>
      </c>
      <c r="L362" s="82">
        <f>L363</f>
        <v>-627730</v>
      </c>
      <c r="M362" s="101">
        <f t="shared" si="29"/>
        <v>0</v>
      </c>
      <c r="N362" s="82">
        <f>N363</f>
        <v>0</v>
      </c>
      <c r="O362" s="82">
        <f>O363</f>
        <v>0</v>
      </c>
      <c r="P362" s="101">
        <f t="shared" si="28"/>
        <v>0</v>
      </c>
      <c r="Q362" s="99"/>
      <c r="R362" s="99"/>
      <c r="S362" s="99"/>
    </row>
    <row r="363" spans="2:19" ht="12.75">
      <c r="B363" s="92" t="s">
        <v>849</v>
      </c>
      <c r="C363" s="80" t="s">
        <v>407</v>
      </c>
      <c r="D363" s="80" t="s">
        <v>643</v>
      </c>
      <c r="E363" s="81" t="s">
        <v>639</v>
      </c>
      <c r="F363" s="81" t="s">
        <v>703</v>
      </c>
      <c r="G363" s="80"/>
      <c r="H363" s="108">
        <f>H366+H364+H365</f>
        <v>627730</v>
      </c>
      <c r="I363" s="108">
        <f>I366+I364+I365</f>
        <v>122270</v>
      </c>
      <c r="J363" s="109">
        <f t="shared" si="30"/>
        <v>750000</v>
      </c>
      <c r="K363" s="82">
        <f>K366+K364+K365</f>
        <v>627730</v>
      </c>
      <c r="L363" s="82">
        <f>L366+L364+L365</f>
        <v>-627730</v>
      </c>
      <c r="M363" s="101">
        <f t="shared" si="29"/>
        <v>0</v>
      </c>
      <c r="N363" s="82">
        <f>N366+N364+N365</f>
        <v>0</v>
      </c>
      <c r="O363" s="82">
        <f>O366+O364+O365</f>
        <v>0</v>
      </c>
      <c r="P363" s="101">
        <f t="shared" si="28"/>
        <v>0</v>
      </c>
      <c r="Q363" s="99"/>
      <c r="R363" s="99"/>
      <c r="S363" s="99"/>
    </row>
    <row r="364" spans="2:19" ht="48">
      <c r="B364" s="92" t="s">
        <v>767</v>
      </c>
      <c r="C364" s="80" t="s">
        <v>407</v>
      </c>
      <c r="D364" s="80" t="s">
        <v>643</v>
      </c>
      <c r="E364" s="81" t="s">
        <v>639</v>
      </c>
      <c r="F364" s="81" t="s">
        <v>703</v>
      </c>
      <c r="G364" s="80" t="s">
        <v>735</v>
      </c>
      <c r="H364" s="108">
        <v>238250</v>
      </c>
      <c r="I364" s="109">
        <v>135270</v>
      </c>
      <c r="J364" s="109">
        <f t="shared" si="30"/>
        <v>373520</v>
      </c>
      <c r="K364" s="82">
        <v>238250</v>
      </c>
      <c r="L364" s="71">
        <v>-238250</v>
      </c>
      <c r="M364" s="101">
        <f t="shared" si="29"/>
        <v>0</v>
      </c>
      <c r="N364" s="82">
        <v>0</v>
      </c>
      <c r="O364" s="71"/>
      <c r="P364" s="101">
        <f t="shared" si="28"/>
        <v>0</v>
      </c>
      <c r="Q364" s="99"/>
      <c r="R364" s="99"/>
      <c r="S364" s="99"/>
    </row>
    <row r="365" spans="2:19" ht="24">
      <c r="B365" s="92" t="s">
        <v>768</v>
      </c>
      <c r="C365" s="80" t="s">
        <v>407</v>
      </c>
      <c r="D365" s="80" t="s">
        <v>643</v>
      </c>
      <c r="E365" s="81" t="s">
        <v>639</v>
      </c>
      <c r="F365" s="81" t="s">
        <v>703</v>
      </c>
      <c r="G365" s="80" t="s">
        <v>974</v>
      </c>
      <c r="H365" s="108">
        <v>189480</v>
      </c>
      <c r="I365" s="109">
        <v>38000</v>
      </c>
      <c r="J365" s="109">
        <f t="shared" si="30"/>
        <v>227480</v>
      </c>
      <c r="K365" s="82">
        <v>189480</v>
      </c>
      <c r="L365" s="71">
        <v>-189480</v>
      </c>
      <c r="M365" s="101">
        <f t="shared" si="29"/>
        <v>0</v>
      </c>
      <c r="N365" s="82">
        <v>0</v>
      </c>
      <c r="O365" s="71"/>
      <c r="P365" s="101">
        <f t="shared" si="28"/>
        <v>0</v>
      </c>
      <c r="Q365" s="99"/>
      <c r="R365" s="99"/>
      <c r="S365" s="99"/>
    </row>
    <row r="366" spans="2:19" ht="12.75">
      <c r="B366" s="92" t="s">
        <v>773</v>
      </c>
      <c r="C366" s="80" t="s">
        <v>407</v>
      </c>
      <c r="D366" s="80" t="s">
        <v>643</v>
      </c>
      <c r="E366" s="81" t="s">
        <v>639</v>
      </c>
      <c r="F366" s="81" t="s">
        <v>703</v>
      </c>
      <c r="G366" s="80">
        <v>300</v>
      </c>
      <c r="H366" s="108">
        <v>200000</v>
      </c>
      <c r="I366" s="109">
        <v>-51000</v>
      </c>
      <c r="J366" s="109">
        <f t="shared" si="30"/>
        <v>149000</v>
      </c>
      <c r="K366" s="82">
        <v>200000</v>
      </c>
      <c r="L366" s="71">
        <v>-200000</v>
      </c>
      <c r="M366" s="101">
        <f t="shared" si="29"/>
        <v>0</v>
      </c>
      <c r="N366" s="82">
        <v>0</v>
      </c>
      <c r="O366" s="71"/>
      <c r="P366" s="101">
        <f t="shared" si="28"/>
        <v>0</v>
      </c>
      <c r="Q366" s="99"/>
      <c r="R366" s="99"/>
      <c r="S366" s="99"/>
    </row>
    <row r="367" spans="2:19" ht="12.75">
      <c r="B367" s="92" t="s">
        <v>627</v>
      </c>
      <c r="C367" s="80" t="s">
        <v>407</v>
      </c>
      <c r="D367" s="80" t="s">
        <v>643</v>
      </c>
      <c r="E367" s="81" t="s">
        <v>640</v>
      </c>
      <c r="F367" s="81"/>
      <c r="G367" s="80"/>
      <c r="H367" s="108">
        <f>H368</f>
        <v>0</v>
      </c>
      <c r="I367" s="108">
        <f>I368</f>
        <v>0</v>
      </c>
      <c r="J367" s="109">
        <f t="shared" si="30"/>
        <v>0</v>
      </c>
      <c r="K367" s="82">
        <f>K368</f>
        <v>0</v>
      </c>
      <c r="L367" s="82">
        <f>L368</f>
        <v>0</v>
      </c>
      <c r="M367" s="101">
        <f t="shared" si="29"/>
        <v>0</v>
      </c>
      <c r="N367" s="82">
        <f>N368</f>
        <v>0</v>
      </c>
      <c r="O367" s="82">
        <f>O368</f>
        <v>0</v>
      </c>
      <c r="P367" s="101">
        <f t="shared" si="28"/>
        <v>0</v>
      </c>
      <c r="Q367" s="99"/>
      <c r="R367" s="99"/>
      <c r="S367" s="99"/>
    </row>
    <row r="368" spans="2:19" ht="12.75">
      <c r="B368" s="92" t="s">
        <v>848</v>
      </c>
      <c r="C368" s="80" t="s">
        <v>407</v>
      </c>
      <c r="D368" s="80" t="s">
        <v>643</v>
      </c>
      <c r="E368" s="81" t="s">
        <v>640</v>
      </c>
      <c r="F368" s="81" t="s">
        <v>751</v>
      </c>
      <c r="G368" s="80"/>
      <c r="H368" s="108">
        <f>H369</f>
        <v>0</v>
      </c>
      <c r="I368" s="108">
        <f>I369</f>
        <v>0</v>
      </c>
      <c r="J368" s="109">
        <f t="shared" si="30"/>
        <v>0</v>
      </c>
      <c r="K368" s="82">
        <f>K369</f>
        <v>0</v>
      </c>
      <c r="L368" s="82">
        <f>L369</f>
        <v>0</v>
      </c>
      <c r="M368" s="101">
        <f t="shared" si="29"/>
        <v>0</v>
      </c>
      <c r="N368" s="82">
        <f>N369</f>
        <v>0</v>
      </c>
      <c r="O368" s="82">
        <f>O369</f>
        <v>0</v>
      </c>
      <c r="P368" s="101">
        <f t="shared" si="28"/>
        <v>0</v>
      </c>
      <c r="Q368" s="99"/>
      <c r="R368" s="99"/>
      <c r="S368" s="99"/>
    </row>
    <row r="369" spans="2:19" ht="12.75">
      <c r="B369" s="92" t="s">
        <v>850</v>
      </c>
      <c r="C369" s="80" t="s">
        <v>407</v>
      </c>
      <c r="D369" s="80" t="s">
        <v>643</v>
      </c>
      <c r="E369" s="81" t="s">
        <v>640</v>
      </c>
      <c r="F369" s="81" t="s">
        <v>704</v>
      </c>
      <c r="G369" s="80"/>
      <c r="H369" s="108">
        <f>H370+H371+H372</f>
        <v>0</v>
      </c>
      <c r="I369" s="108">
        <f>I370+I371+I372</f>
        <v>0</v>
      </c>
      <c r="J369" s="109">
        <f t="shared" si="30"/>
        <v>0</v>
      </c>
      <c r="K369" s="82">
        <f>K370+K371+K372</f>
        <v>0</v>
      </c>
      <c r="L369" s="82">
        <f>L370+L371+L372</f>
        <v>0</v>
      </c>
      <c r="M369" s="101">
        <f t="shared" si="29"/>
        <v>0</v>
      </c>
      <c r="N369" s="82">
        <f>N370+N371+N372</f>
        <v>0</v>
      </c>
      <c r="O369" s="82">
        <f>O370+O371+O372</f>
        <v>0</v>
      </c>
      <c r="P369" s="101">
        <f t="shared" si="28"/>
        <v>0</v>
      </c>
      <c r="Q369" s="99"/>
      <c r="R369" s="99"/>
      <c r="S369" s="99"/>
    </row>
    <row r="370" spans="2:19" ht="48">
      <c r="B370" s="92" t="s">
        <v>767</v>
      </c>
      <c r="C370" s="80" t="s">
        <v>407</v>
      </c>
      <c r="D370" s="80" t="s">
        <v>643</v>
      </c>
      <c r="E370" s="81" t="s">
        <v>640</v>
      </c>
      <c r="F370" s="81" t="s">
        <v>704</v>
      </c>
      <c r="G370" s="80">
        <v>100</v>
      </c>
      <c r="H370" s="108">
        <v>0</v>
      </c>
      <c r="I370" s="109"/>
      <c r="J370" s="109">
        <f t="shared" si="30"/>
        <v>0</v>
      </c>
      <c r="K370" s="82">
        <v>0</v>
      </c>
      <c r="L370" s="71"/>
      <c r="M370" s="101">
        <f t="shared" si="29"/>
        <v>0</v>
      </c>
      <c r="N370" s="82">
        <v>0</v>
      </c>
      <c r="O370" s="71"/>
      <c r="P370" s="101">
        <f t="shared" si="28"/>
        <v>0</v>
      </c>
      <c r="Q370" s="99"/>
      <c r="R370" s="99"/>
      <c r="S370" s="99"/>
    </row>
    <row r="371" spans="2:19" ht="24">
      <c r="B371" s="92" t="s">
        <v>768</v>
      </c>
      <c r="C371" s="80" t="s">
        <v>407</v>
      </c>
      <c r="D371" s="80" t="s">
        <v>643</v>
      </c>
      <c r="E371" s="81" t="s">
        <v>640</v>
      </c>
      <c r="F371" s="81" t="s">
        <v>704</v>
      </c>
      <c r="G371" s="80">
        <v>200</v>
      </c>
      <c r="H371" s="108">
        <v>0</v>
      </c>
      <c r="I371" s="109"/>
      <c r="J371" s="109">
        <f t="shared" si="30"/>
        <v>0</v>
      </c>
      <c r="K371" s="82">
        <v>0</v>
      </c>
      <c r="L371" s="71"/>
      <c r="M371" s="101">
        <f t="shared" si="29"/>
        <v>0</v>
      </c>
      <c r="N371" s="82">
        <v>0</v>
      </c>
      <c r="O371" s="71"/>
      <c r="P371" s="101">
        <f t="shared" si="28"/>
        <v>0</v>
      </c>
      <c r="Q371" s="99"/>
      <c r="R371" s="99"/>
      <c r="S371" s="99"/>
    </row>
    <row r="372" spans="2:19" ht="12.75">
      <c r="B372" s="92" t="s">
        <v>773</v>
      </c>
      <c r="C372" s="80" t="s">
        <v>407</v>
      </c>
      <c r="D372" s="80" t="s">
        <v>643</v>
      </c>
      <c r="E372" s="81" t="s">
        <v>640</v>
      </c>
      <c r="F372" s="81" t="s">
        <v>704</v>
      </c>
      <c r="G372" s="80">
        <v>300</v>
      </c>
      <c r="H372" s="108">
        <v>0</v>
      </c>
      <c r="I372" s="109"/>
      <c r="J372" s="109">
        <f t="shared" si="30"/>
        <v>0</v>
      </c>
      <c r="K372" s="82">
        <v>0</v>
      </c>
      <c r="L372" s="71"/>
      <c r="M372" s="101">
        <f t="shared" si="29"/>
        <v>0</v>
      </c>
      <c r="N372" s="82">
        <v>0</v>
      </c>
      <c r="O372" s="71"/>
      <c r="P372" s="101">
        <f t="shared" si="28"/>
        <v>0</v>
      </c>
      <c r="Q372" s="99"/>
      <c r="R372" s="99"/>
      <c r="S372" s="99"/>
    </row>
    <row r="373" spans="2:19" ht="12.75">
      <c r="B373" s="92" t="s">
        <v>962</v>
      </c>
      <c r="C373" s="80" t="s">
        <v>407</v>
      </c>
      <c r="D373" s="80" t="s">
        <v>648</v>
      </c>
      <c r="E373" s="81"/>
      <c r="F373" s="81"/>
      <c r="G373" s="80"/>
      <c r="H373" s="108">
        <f>H374+H378</f>
        <v>2090000</v>
      </c>
      <c r="I373" s="108">
        <f>I374+I378</f>
        <v>0</v>
      </c>
      <c r="J373" s="109">
        <f t="shared" si="30"/>
        <v>2090000</v>
      </c>
      <c r="K373" s="82">
        <f>K374+K378</f>
        <v>2090000</v>
      </c>
      <c r="L373" s="82">
        <f>L374+L378</f>
        <v>-890000</v>
      </c>
      <c r="M373" s="101">
        <f t="shared" si="29"/>
        <v>1200000</v>
      </c>
      <c r="N373" s="82">
        <f>N374+N378</f>
        <v>0</v>
      </c>
      <c r="O373" s="82">
        <f>O374+O378</f>
        <v>1200000</v>
      </c>
      <c r="P373" s="101">
        <f t="shared" si="28"/>
        <v>1200000</v>
      </c>
      <c r="Q373" s="99"/>
      <c r="R373" s="99"/>
      <c r="S373" s="99"/>
    </row>
    <row r="374" spans="2:19" ht="12.75">
      <c r="B374" s="92" t="s">
        <v>630</v>
      </c>
      <c r="C374" s="80" t="s">
        <v>407</v>
      </c>
      <c r="D374" s="80" t="s">
        <v>648</v>
      </c>
      <c r="E374" s="81" t="s">
        <v>638</v>
      </c>
      <c r="F374" s="81"/>
      <c r="G374" s="80"/>
      <c r="H374" s="108">
        <f aca="true" t="shared" si="33" ref="H374:I376">H375</f>
        <v>200000</v>
      </c>
      <c r="I374" s="108">
        <f t="shared" si="33"/>
        <v>0</v>
      </c>
      <c r="J374" s="109">
        <f t="shared" si="30"/>
        <v>200000</v>
      </c>
      <c r="K374" s="82">
        <f aca="true" t="shared" si="34" ref="K374:O376">K375</f>
        <v>200000</v>
      </c>
      <c r="L374" s="82">
        <f t="shared" si="34"/>
        <v>0</v>
      </c>
      <c r="M374" s="101">
        <f t="shared" si="29"/>
        <v>200000</v>
      </c>
      <c r="N374" s="82">
        <f t="shared" si="34"/>
        <v>0</v>
      </c>
      <c r="O374" s="82">
        <f t="shared" si="34"/>
        <v>200000</v>
      </c>
      <c r="P374" s="101">
        <f t="shared" si="28"/>
        <v>200000</v>
      </c>
      <c r="Q374" s="99"/>
      <c r="R374" s="99"/>
      <c r="S374" s="99"/>
    </row>
    <row r="375" spans="2:19" ht="36">
      <c r="B375" s="92" t="s">
        <v>899</v>
      </c>
      <c r="C375" s="80" t="s">
        <v>407</v>
      </c>
      <c r="D375" s="80" t="s">
        <v>648</v>
      </c>
      <c r="E375" s="81" t="s">
        <v>638</v>
      </c>
      <c r="F375" s="81" t="s">
        <v>752</v>
      </c>
      <c r="G375" s="80"/>
      <c r="H375" s="108">
        <f t="shared" si="33"/>
        <v>200000</v>
      </c>
      <c r="I375" s="108">
        <f t="shared" si="33"/>
        <v>0</v>
      </c>
      <c r="J375" s="109">
        <f t="shared" si="30"/>
        <v>200000</v>
      </c>
      <c r="K375" s="82">
        <f t="shared" si="34"/>
        <v>200000</v>
      </c>
      <c r="L375" s="82">
        <f t="shared" si="34"/>
        <v>0</v>
      </c>
      <c r="M375" s="101">
        <f t="shared" si="29"/>
        <v>200000</v>
      </c>
      <c r="N375" s="82">
        <f t="shared" si="34"/>
        <v>0</v>
      </c>
      <c r="O375" s="82">
        <f t="shared" si="34"/>
        <v>200000</v>
      </c>
      <c r="P375" s="101">
        <f t="shared" si="28"/>
        <v>200000</v>
      </c>
      <c r="Q375" s="99"/>
      <c r="R375" s="99"/>
      <c r="S375" s="99"/>
    </row>
    <row r="376" spans="2:19" ht="12.75">
      <c r="B376" s="92" t="s">
        <v>901</v>
      </c>
      <c r="C376" s="80" t="s">
        <v>407</v>
      </c>
      <c r="D376" s="80" t="s">
        <v>648</v>
      </c>
      <c r="E376" s="81" t="s">
        <v>638</v>
      </c>
      <c r="F376" s="81" t="s">
        <v>705</v>
      </c>
      <c r="G376" s="80"/>
      <c r="H376" s="108">
        <f t="shared" si="33"/>
        <v>200000</v>
      </c>
      <c r="I376" s="108">
        <f t="shared" si="33"/>
        <v>0</v>
      </c>
      <c r="J376" s="109">
        <f t="shared" si="30"/>
        <v>200000</v>
      </c>
      <c r="K376" s="82">
        <f t="shared" si="34"/>
        <v>200000</v>
      </c>
      <c r="L376" s="82">
        <f t="shared" si="34"/>
        <v>0</v>
      </c>
      <c r="M376" s="101">
        <f t="shared" si="29"/>
        <v>200000</v>
      </c>
      <c r="N376" s="82">
        <f t="shared" si="34"/>
        <v>0</v>
      </c>
      <c r="O376" s="82">
        <f t="shared" si="34"/>
        <v>200000</v>
      </c>
      <c r="P376" s="101">
        <f t="shared" si="28"/>
        <v>200000</v>
      </c>
      <c r="Q376" s="99"/>
      <c r="R376" s="99"/>
      <c r="S376" s="99"/>
    </row>
    <row r="377" spans="2:19" ht="24">
      <c r="B377" s="92" t="s">
        <v>769</v>
      </c>
      <c r="C377" s="80" t="s">
        <v>407</v>
      </c>
      <c r="D377" s="80" t="s">
        <v>648</v>
      </c>
      <c r="E377" s="81" t="s">
        <v>638</v>
      </c>
      <c r="F377" s="81" t="s">
        <v>705</v>
      </c>
      <c r="G377" s="80">
        <v>600</v>
      </c>
      <c r="H377" s="108">
        <v>200000</v>
      </c>
      <c r="I377" s="109"/>
      <c r="J377" s="109">
        <f t="shared" si="30"/>
        <v>200000</v>
      </c>
      <c r="K377" s="82">
        <v>200000</v>
      </c>
      <c r="L377" s="71"/>
      <c r="M377" s="101">
        <f t="shared" si="29"/>
        <v>200000</v>
      </c>
      <c r="N377" s="82">
        <v>0</v>
      </c>
      <c r="O377" s="71">
        <v>200000</v>
      </c>
      <c r="P377" s="101">
        <f t="shared" si="28"/>
        <v>200000</v>
      </c>
      <c r="Q377" s="99"/>
      <c r="R377" s="99"/>
      <c r="S377" s="99"/>
    </row>
    <row r="378" spans="2:19" ht="12.75">
      <c r="B378" s="92" t="s">
        <v>587</v>
      </c>
      <c r="C378" s="80" t="s">
        <v>407</v>
      </c>
      <c r="D378" s="80" t="s">
        <v>648</v>
      </c>
      <c r="E378" s="81" t="s">
        <v>639</v>
      </c>
      <c r="F378" s="81"/>
      <c r="G378" s="80"/>
      <c r="H378" s="108">
        <f aca="true" t="shared" si="35" ref="H378:I380">H379</f>
        <v>1890000</v>
      </c>
      <c r="I378" s="108">
        <f t="shared" si="35"/>
        <v>0</v>
      </c>
      <c r="J378" s="109">
        <f t="shared" si="30"/>
        <v>1890000</v>
      </c>
      <c r="K378" s="82">
        <f aca="true" t="shared" si="36" ref="K378:O380">K379</f>
        <v>1890000</v>
      </c>
      <c r="L378" s="82">
        <f t="shared" si="36"/>
        <v>-890000</v>
      </c>
      <c r="M378" s="101">
        <f t="shared" si="29"/>
        <v>1000000</v>
      </c>
      <c r="N378" s="82">
        <f t="shared" si="36"/>
        <v>0</v>
      </c>
      <c r="O378" s="82">
        <f t="shared" si="36"/>
        <v>1000000</v>
      </c>
      <c r="P378" s="101">
        <f t="shared" si="28"/>
        <v>1000000</v>
      </c>
      <c r="Q378" s="99"/>
      <c r="R378" s="99"/>
      <c r="S378" s="99"/>
    </row>
    <row r="379" spans="2:19" ht="36">
      <c r="B379" s="92" t="s">
        <v>899</v>
      </c>
      <c r="C379" s="80" t="s">
        <v>407</v>
      </c>
      <c r="D379" s="80" t="s">
        <v>648</v>
      </c>
      <c r="E379" s="81" t="s">
        <v>639</v>
      </c>
      <c r="F379" s="81" t="s">
        <v>752</v>
      </c>
      <c r="G379" s="80"/>
      <c r="H379" s="108">
        <f t="shared" si="35"/>
        <v>1890000</v>
      </c>
      <c r="I379" s="108">
        <f t="shared" si="35"/>
        <v>0</v>
      </c>
      <c r="J379" s="109">
        <f t="shared" si="30"/>
        <v>1890000</v>
      </c>
      <c r="K379" s="82">
        <f t="shared" si="36"/>
        <v>1890000</v>
      </c>
      <c r="L379" s="82">
        <f t="shared" si="36"/>
        <v>-890000</v>
      </c>
      <c r="M379" s="101">
        <f t="shared" si="29"/>
        <v>1000000</v>
      </c>
      <c r="N379" s="82">
        <f t="shared" si="36"/>
        <v>0</v>
      </c>
      <c r="O379" s="82">
        <f t="shared" si="36"/>
        <v>1000000</v>
      </c>
      <c r="P379" s="101">
        <f t="shared" si="28"/>
        <v>1000000</v>
      </c>
      <c r="Q379" s="99"/>
      <c r="R379" s="99"/>
      <c r="S379" s="99"/>
    </row>
    <row r="380" spans="2:19" ht="12.75">
      <c r="B380" s="92" t="s">
        <v>900</v>
      </c>
      <c r="C380" s="80" t="s">
        <v>407</v>
      </c>
      <c r="D380" s="80" t="s">
        <v>648</v>
      </c>
      <c r="E380" s="81" t="s">
        <v>639</v>
      </c>
      <c r="F380" s="81" t="s">
        <v>706</v>
      </c>
      <c r="G380" s="80"/>
      <c r="H380" s="108">
        <f t="shared" si="35"/>
        <v>1890000</v>
      </c>
      <c r="I380" s="108">
        <f t="shared" si="35"/>
        <v>0</v>
      </c>
      <c r="J380" s="109">
        <f t="shared" si="30"/>
        <v>1890000</v>
      </c>
      <c r="K380" s="82">
        <f t="shared" si="36"/>
        <v>1890000</v>
      </c>
      <c r="L380" s="82">
        <f t="shared" si="36"/>
        <v>-890000</v>
      </c>
      <c r="M380" s="101">
        <f t="shared" si="29"/>
        <v>1000000</v>
      </c>
      <c r="N380" s="82">
        <f t="shared" si="36"/>
        <v>0</v>
      </c>
      <c r="O380" s="82">
        <f t="shared" si="36"/>
        <v>1000000</v>
      </c>
      <c r="P380" s="101">
        <f t="shared" si="28"/>
        <v>1000000</v>
      </c>
      <c r="Q380" s="99"/>
      <c r="R380" s="99"/>
      <c r="S380" s="99"/>
    </row>
    <row r="381" spans="2:19" ht="24">
      <c r="B381" s="92" t="s">
        <v>769</v>
      </c>
      <c r="C381" s="80" t="s">
        <v>407</v>
      </c>
      <c r="D381" s="80" t="s">
        <v>648</v>
      </c>
      <c r="E381" s="81" t="s">
        <v>639</v>
      </c>
      <c r="F381" s="81" t="s">
        <v>706</v>
      </c>
      <c r="G381" s="80">
        <v>600</v>
      </c>
      <c r="H381" s="108">
        <v>1890000</v>
      </c>
      <c r="I381" s="109"/>
      <c r="J381" s="109">
        <f t="shared" si="30"/>
        <v>1890000</v>
      </c>
      <c r="K381" s="82">
        <v>1890000</v>
      </c>
      <c r="L381" s="71">
        <v>-890000</v>
      </c>
      <c r="M381" s="101">
        <f t="shared" si="29"/>
        <v>1000000</v>
      </c>
      <c r="N381" s="82">
        <v>0</v>
      </c>
      <c r="O381" s="71">
        <v>1000000</v>
      </c>
      <c r="P381" s="101">
        <f t="shared" si="28"/>
        <v>1000000</v>
      </c>
      <c r="Q381" s="99"/>
      <c r="R381" s="99"/>
      <c r="S381" s="99"/>
    </row>
    <row r="382" spans="2:19" ht="21">
      <c r="B382" s="76" t="s">
        <v>520</v>
      </c>
      <c r="C382" s="77" t="s">
        <v>519</v>
      </c>
      <c r="D382" s="78"/>
      <c r="E382" s="78"/>
      <c r="F382" s="78"/>
      <c r="G382" s="78"/>
      <c r="H382" s="106">
        <f>H383+H407</f>
        <v>36548457</v>
      </c>
      <c r="I382" s="106">
        <f>I383+I407</f>
        <v>3348784</v>
      </c>
      <c r="J382" s="106">
        <f>J383+J407</f>
        <v>39897241</v>
      </c>
      <c r="K382" s="79">
        <f>K383+K407</f>
        <v>35014958</v>
      </c>
      <c r="L382" s="79">
        <f>L383+L407</f>
        <v>3435531</v>
      </c>
      <c r="M382" s="79">
        <f t="shared" si="29"/>
        <v>38450489</v>
      </c>
      <c r="N382" s="79">
        <f>N383+N407</f>
        <v>0</v>
      </c>
      <c r="O382" s="79">
        <f>O383+O407</f>
        <v>38450489</v>
      </c>
      <c r="P382" s="79">
        <f t="shared" si="28"/>
        <v>38450489</v>
      </c>
      <c r="Q382" s="98"/>
      <c r="R382" s="98"/>
      <c r="S382" s="98"/>
    </row>
    <row r="383" spans="2:19" ht="12.75">
      <c r="B383" s="92" t="s">
        <v>955</v>
      </c>
      <c r="C383" s="80" t="s">
        <v>519</v>
      </c>
      <c r="D383" s="80" t="s">
        <v>649</v>
      </c>
      <c r="E383" s="81"/>
      <c r="F383" s="81"/>
      <c r="G383" s="80"/>
      <c r="H383" s="108">
        <f>H384+H402+H395</f>
        <v>4853753</v>
      </c>
      <c r="I383" s="108">
        <f>I384+I402+I395</f>
        <v>360877</v>
      </c>
      <c r="J383" s="109">
        <f>H383+I383</f>
        <v>5214630</v>
      </c>
      <c r="K383" s="82">
        <f>K384+K402+K395</f>
        <v>4622622</v>
      </c>
      <c r="L383" s="82">
        <f>L384+L402+L395</f>
        <v>586008</v>
      </c>
      <c r="M383" s="101">
        <f t="shared" si="29"/>
        <v>5208630</v>
      </c>
      <c r="N383" s="82">
        <f>N384+N402+N395</f>
        <v>0</v>
      </c>
      <c r="O383" s="82">
        <f>O384+O402+O395</f>
        <v>5208630</v>
      </c>
      <c r="P383" s="101">
        <f t="shared" si="28"/>
        <v>5208630</v>
      </c>
      <c r="Q383" s="99"/>
      <c r="R383" s="99"/>
      <c r="S383" s="99"/>
    </row>
    <row r="384" spans="2:19" ht="12.75">
      <c r="B384" s="92" t="s">
        <v>478</v>
      </c>
      <c r="C384" s="80" t="s">
        <v>519</v>
      </c>
      <c r="D384" s="80" t="s">
        <v>649</v>
      </c>
      <c r="E384" s="81" t="s">
        <v>639</v>
      </c>
      <c r="F384" s="81"/>
      <c r="G384" s="80"/>
      <c r="H384" s="108">
        <f>H385</f>
        <v>0</v>
      </c>
      <c r="I384" s="109">
        <f>I385</f>
        <v>0</v>
      </c>
      <c r="J384" s="109">
        <f aca="true" t="shared" si="37" ref="J384:J447">H384+I384</f>
        <v>0</v>
      </c>
      <c r="K384" s="82">
        <f>K385</f>
        <v>0</v>
      </c>
      <c r="L384" s="71">
        <f>L385</f>
        <v>0</v>
      </c>
      <c r="M384" s="101">
        <f t="shared" si="29"/>
        <v>0</v>
      </c>
      <c r="N384" s="82">
        <f>N385</f>
        <v>0</v>
      </c>
      <c r="O384" s="71">
        <f>O385</f>
        <v>0</v>
      </c>
      <c r="P384" s="101">
        <f t="shared" si="28"/>
        <v>0</v>
      </c>
      <c r="Q384" s="99"/>
      <c r="R384" s="99"/>
      <c r="S384" s="99"/>
    </row>
    <row r="385" spans="2:19" ht="24">
      <c r="B385" s="92" t="s">
        <v>872</v>
      </c>
      <c r="C385" s="80" t="s">
        <v>519</v>
      </c>
      <c r="D385" s="80" t="s">
        <v>649</v>
      </c>
      <c r="E385" s="81" t="s">
        <v>639</v>
      </c>
      <c r="F385" s="81" t="s">
        <v>748</v>
      </c>
      <c r="G385" s="80"/>
      <c r="H385" s="108">
        <f>H386+H391+H393</f>
        <v>0</v>
      </c>
      <c r="I385" s="109">
        <f>I386+I391+I393</f>
        <v>0</v>
      </c>
      <c r="J385" s="109">
        <f t="shared" si="37"/>
        <v>0</v>
      </c>
      <c r="K385" s="82">
        <f>K386+K391+K393</f>
        <v>0</v>
      </c>
      <c r="L385" s="71">
        <f>L386+L391+L393</f>
        <v>0</v>
      </c>
      <c r="M385" s="101">
        <f t="shared" si="29"/>
        <v>0</v>
      </c>
      <c r="N385" s="82">
        <f>N386+N391+N393</f>
        <v>0</v>
      </c>
      <c r="O385" s="71">
        <f>O386+O391+O393</f>
        <v>0</v>
      </c>
      <c r="P385" s="101">
        <f t="shared" si="28"/>
        <v>0</v>
      </c>
      <c r="Q385" s="99"/>
      <c r="R385" s="99"/>
      <c r="S385" s="99"/>
    </row>
    <row r="386" spans="2:19" ht="24">
      <c r="B386" s="92" t="s">
        <v>873</v>
      </c>
      <c r="C386" s="80" t="s">
        <v>519</v>
      </c>
      <c r="D386" s="80" t="s">
        <v>649</v>
      </c>
      <c r="E386" s="81" t="s">
        <v>639</v>
      </c>
      <c r="F386" s="81" t="s">
        <v>753</v>
      </c>
      <c r="G386" s="80"/>
      <c r="H386" s="108">
        <f>H387+H389</f>
        <v>0</v>
      </c>
      <c r="I386" s="109">
        <f>I387+I389</f>
        <v>0</v>
      </c>
      <c r="J386" s="109">
        <f t="shared" si="37"/>
        <v>0</v>
      </c>
      <c r="K386" s="82">
        <f>K387+K389</f>
        <v>0</v>
      </c>
      <c r="L386" s="71">
        <f>L387+L389</f>
        <v>0</v>
      </c>
      <c r="M386" s="101">
        <f t="shared" si="29"/>
        <v>0</v>
      </c>
      <c r="N386" s="82">
        <f>N387+N389</f>
        <v>0</v>
      </c>
      <c r="O386" s="71">
        <f>O387+O389</f>
        <v>0</v>
      </c>
      <c r="P386" s="101">
        <f t="shared" si="28"/>
        <v>0</v>
      </c>
      <c r="Q386" s="99"/>
      <c r="R386" s="99"/>
      <c r="S386" s="99"/>
    </row>
    <row r="387" spans="2:19" ht="24">
      <c r="B387" s="92" t="s">
        <v>874</v>
      </c>
      <c r="C387" s="80" t="s">
        <v>519</v>
      </c>
      <c r="D387" s="80" t="s">
        <v>649</v>
      </c>
      <c r="E387" s="81" t="s">
        <v>639</v>
      </c>
      <c r="F387" s="81" t="s">
        <v>707</v>
      </c>
      <c r="G387" s="80"/>
      <c r="H387" s="108">
        <f>H388</f>
        <v>0</v>
      </c>
      <c r="I387" s="109">
        <f>I388</f>
        <v>0</v>
      </c>
      <c r="J387" s="109">
        <f t="shared" si="37"/>
        <v>0</v>
      </c>
      <c r="K387" s="82">
        <f>K388</f>
        <v>0</v>
      </c>
      <c r="L387" s="71">
        <f>L388</f>
        <v>0</v>
      </c>
      <c r="M387" s="101">
        <f t="shared" si="29"/>
        <v>0</v>
      </c>
      <c r="N387" s="82">
        <f>N388</f>
        <v>0</v>
      </c>
      <c r="O387" s="71">
        <f>O388</f>
        <v>0</v>
      </c>
      <c r="P387" s="101">
        <f t="shared" si="28"/>
        <v>0</v>
      </c>
      <c r="Q387" s="99"/>
      <c r="R387" s="99"/>
      <c r="S387" s="99"/>
    </row>
    <row r="388" spans="2:19" ht="24">
      <c r="B388" s="92" t="s">
        <v>769</v>
      </c>
      <c r="C388" s="80" t="s">
        <v>519</v>
      </c>
      <c r="D388" s="80" t="s">
        <v>649</v>
      </c>
      <c r="E388" s="81" t="s">
        <v>639</v>
      </c>
      <c r="F388" s="81" t="s">
        <v>707</v>
      </c>
      <c r="G388" s="80">
        <v>600</v>
      </c>
      <c r="H388" s="108">
        <v>0</v>
      </c>
      <c r="I388" s="108"/>
      <c r="J388" s="109">
        <f t="shared" si="37"/>
        <v>0</v>
      </c>
      <c r="K388" s="82">
        <v>0</v>
      </c>
      <c r="L388" s="82"/>
      <c r="M388" s="101">
        <f t="shared" si="29"/>
        <v>0</v>
      </c>
      <c r="N388" s="82">
        <v>0</v>
      </c>
      <c r="O388" s="82"/>
      <c r="P388" s="101">
        <f t="shared" si="28"/>
        <v>0</v>
      </c>
      <c r="Q388" s="99"/>
      <c r="R388" s="99"/>
      <c r="S388" s="99"/>
    </row>
    <row r="389" spans="2:19" ht="24">
      <c r="B389" s="92" t="s">
        <v>875</v>
      </c>
      <c r="C389" s="80" t="s">
        <v>519</v>
      </c>
      <c r="D389" s="80" t="s">
        <v>649</v>
      </c>
      <c r="E389" s="81" t="s">
        <v>639</v>
      </c>
      <c r="F389" s="81" t="s">
        <v>708</v>
      </c>
      <c r="G389" s="80"/>
      <c r="H389" s="108">
        <f>H390</f>
        <v>0</v>
      </c>
      <c r="I389" s="108">
        <f>I390</f>
        <v>0</v>
      </c>
      <c r="J389" s="109">
        <f t="shared" si="37"/>
        <v>0</v>
      </c>
      <c r="K389" s="82">
        <f>K390</f>
        <v>0</v>
      </c>
      <c r="L389" s="82">
        <f>L390</f>
        <v>0</v>
      </c>
      <c r="M389" s="101">
        <f t="shared" si="29"/>
        <v>0</v>
      </c>
      <c r="N389" s="82">
        <f>N390</f>
        <v>0</v>
      </c>
      <c r="O389" s="82">
        <f>O390</f>
        <v>0</v>
      </c>
      <c r="P389" s="101">
        <f t="shared" si="28"/>
        <v>0</v>
      </c>
      <c r="Q389" s="99"/>
      <c r="R389" s="99"/>
      <c r="S389" s="99"/>
    </row>
    <row r="390" spans="2:19" ht="24">
      <c r="B390" s="92" t="s">
        <v>769</v>
      </c>
      <c r="C390" s="80" t="s">
        <v>519</v>
      </c>
      <c r="D390" s="80" t="s">
        <v>649</v>
      </c>
      <c r="E390" s="81" t="s">
        <v>639</v>
      </c>
      <c r="F390" s="81" t="s">
        <v>708</v>
      </c>
      <c r="G390" s="80">
        <v>600</v>
      </c>
      <c r="H390" s="108">
        <v>0</v>
      </c>
      <c r="I390" s="108"/>
      <c r="J390" s="109">
        <f t="shared" si="37"/>
        <v>0</v>
      </c>
      <c r="K390" s="82">
        <v>0</v>
      </c>
      <c r="L390" s="82"/>
      <c r="M390" s="101">
        <f t="shared" si="29"/>
        <v>0</v>
      </c>
      <c r="N390" s="82">
        <v>0</v>
      </c>
      <c r="O390" s="82"/>
      <c r="P390" s="101">
        <f t="shared" si="28"/>
        <v>0</v>
      </c>
      <c r="Q390" s="99"/>
      <c r="R390" s="99"/>
      <c r="S390" s="99"/>
    </row>
    <row r="391" spans="2:19" s="64" customFormat="1" ht="24">
      <c r="B391" s="92" t="s">
        <v>1030</v>
      </c>
      <c r="C391" s="69" t="s">
        <v>519</v>
      </c>
      <c r="D391" s="69" t="s">
        <v>649</v>
      </c>
      <c r="E391" s="70" t="s">
        <v>639</v>
      </c>
      <c r="F391" s="70" t="s">
        <v>1019</v>
      </c>
      <c r="G391" s="69"/>
      <c r="H391" s="109">
        <f>H392</f>
        <v>0</v>
      </c>
      <c r="I391" s="109">
        <f>I392</f>
        <v>0</v>
      </c>
      <c r="J391" s="109">
        <f t="shared" si="37"/>
        <v>0</v>
      </c>
      <c r="K391" s="71">
        <f>K392</f>
        <v>0</v>
      </c>
      <c r="L391" s="71">
        <f>L392</f>
        <v>0</v>
      </c>
      <c r="M391" s="101">
        <f t="shared" si="29"/>
        <v>0</v>
      </c>
      <c r="N391" s="71">
        <f>N392</f>
        <v>0</v>
      </c>
      <c r="O391" s="71">
        <f>O392</f>
        <v>0</v>
      </c>
      <c r="P391" s="101">
        <f t="shared" si="28"/>
        <v>0</v>
      </c>
      <c r="Q391" s="99"/>
      <c r="R391" s="99"/>
      <c r="S391" s="99"/>
    </row>
    <row r="392" spans="2:19" s="64" customFormat="1" ht="24">
      <c r="B392" s="92" t="s">
        <v>769</v>
      </c>
      <c r="C392" s="69" t="s">
        <v>519</v>
      </c>
      <c r="D392" s="69" t="s">
        <v>649</v>
      </c>
      <c r="E392" s="70" t="s">
        <v>639</v>
      </c>
      <c r="F392" s="70" t="s">
        <v>1019</v>
      </c>
      <c r="G392" s="69">
        <v>600</v>
      </c>
      <c r="H392" s="109">
        <v>0</v>
      </c>
      <c r="I392" s="109"/>
      <c r="J392" s="109">
        <f t="shared" si="37"/>
        <v>0</v>
      </c>
      <c r="K392" s="71">
        <v>0</v>
      </c>
      <c r="L392" s="71"/>
      <c r="M392" s="101">
        <f t="shared" si="29"/>
        <v>0</v>
      </c>
      <c r="N392" s="71">
        <v>0</v>
      </c>
      <c r="O392" s="71"/>
      <c r="P392" s="101">
        <f t="shared" si="28"/>
        <v>0</v>
      </c>
      <c r="Q392" s="99"/>
      <c r="R392" s="99"/>
      <c r="S392" s="99"/>
    </row>
    <row r="393" spans="2:19" s="64" customFormat="1" ht="24">
      <c r="B393" s="92" t="s">
        <v>1030</v>
      </c>
      <c r="C393" s="69" t="s">
        <v>519</v>
      </c>
      <c r="D393" s="69" t="s">
        <v>649</v>
      </c>
      <c r="E393" s="70" t="s">
        <v>639</v>
      </c>
      <c r="F393" s="70" t="s">
        <v>1040</v>
      </c>
      <c r="G393" s="69"/>
      <c r="H393" s="109">
        <f>H394</f>
        <v>0</v>
      </c>
      <c r="I393" s="109">
        <f>I394</f>
        <v>0</v>
      </c>
      <c r="J393" s="109">
        <f t="shared" si="37"/>
        <v>0</v>
      </c>
      <c r="K393" s="71">
        <f>K394</f>
        <v>0</v>
      </c>
      <c r="L393" s="71">
        <f>L394</f>
        <v>0</v>
      </c>
      <c r="M393" s="101">
        <f t="shared" si="29"/>
        <v>0</v>
      </c>
      <c r="N393" s="71">
        <f>N394</f>
        <v>0</v>
      </c>
      <c r="O393" s="71">
        <f>O394</f>
        <v>0</v>
      </c>
      <c r="P393" s="101">
        <f t="shared" si="28"/>
        <v>0</v>
      </c>
      <c r="Q393" s="99"/>
      <c r="R393" s="99"/>
      <c r="S393" s="99"/>
    </row>
    <row r="394" spans="2:19" s="64" customFormat="1" ht="24">
      <c r="B394" s="92" t="s">
        <v>769</v>
      </c>
      <c r="C394" s="69" t="s">
        <v>519</v>
      </c>
      <c r="D394" s="69" t="s">
        <v>649</v>
      </c>
      <c r="E394" s="70" t="s">
        <v>639</v>
      </c>
      <c r="F394" s="70" t="s">
        <v>1040</v>
      </c>
      <c r="G394" s="69">
        <v>600</v>
      </c>
      <c r="H394" s="109">
        <v>0</v>
      </c>
      <c r="I394" s="109"/>
      <c r="J394" s="109">
        <f t="shared" si="37"/>
        <v>0</v>
      </c>
      <c r="K394" s="71">
        <v>0</v>
      </c>
      <c r="L394" s="71"/>
      <c r="M394" s="101">
        <f t="shared" si="29"/>
        <v>0</v>
      </c>
      <c r="N394" s="71">
        <v>0</v>
      </c>
      <c r="O394" s="71"/>
      <c r="P394" s="101">
        <f t="shared" si="28"/>
        <v>0</v>
      </c>
      <c r="Q394" s="99"/>
      <c r="R394" s="99"/>
      <c r="S394" s="99"/>
    </row>
    <row r="395" spans="2:19" s="64" customFormat="1" ht="12.75">
      <c r="B395" s="92" t="s">
        <v>1096</v>
      </c>
      <c r="C395" s="80" t="s">
        <v>519</v>
      </c>
      <c r="D395" s="80" t="s">
        <v>649</v>
      </c>
      <c r="E395" s="80" t="s">
        <v>640</v>
      </c>
      <c r="F395" s="70"/>
      <c r="G395" s="69"/>
      <c r="H395" s="109">
        <f>H396</f>
        <v>4853753</v>
      </c>
      <c r="I395" s="109">
        <f>I396</f>
        <v>360877</v>
      </c>
      <c r="J395" s="109">
        <f t="shared" si="37"/>
        <v>5214630</v>
      </c>
      <c r="K395" s="71">
        <f>K396</f>
        <v>4622622</v>
      </c>
      <c r="L395" s="71">
        <f>L396</f>
        <v>586008</v>
      </c>
      <c r="M395" s="101">
        <f t="shared" si="29"/>
        <v>5208630</v>
      </c>
      <c r="N395" s="71">
        <f>N396</f>
        <v>0</v>
      </c>
      <c r="O395" s="71">
        <f>O396</f>
        <v>5208630</v>
      </c>
      <c r="P395" s="101">
        <f t="shared" si="28"/>
        <v>5208630</v>
      </c>
      <c r="Q395" s="99"/>
      <c r="R395" s="99"/>
      <c r="S395" s="99"/>
    </row>
    <row r="396" spans="2:19" s="64" customFormat="1" ht="24">
      <c r="B396" s="92" t="s">
        <v>872</v>
      </c>
      <c r="C396" s="80" t="s">
        <v>519</v>
      </c>
      <c r="D396" s="80" t="s">
        <v>649</v>
      </c>
      <c r="E396" s="80" t="s">
        <v>640</v>
      </c>
      <c r="F396" s="81" t="s">
        <v>748</v>
      </c>
      <c r="G396" s="80"/>
      <c r="H396" s="108">
        <f>H397+H403</f>
        <v>4853753</v>
      </c>
      <c r="I396" s="108">
        <f>I397+I403</f>
        <v>360877</v>
      </c>
      <c r="J396" s="109">
        <f t="shared" si="37"/>
        <v>5214630</v>
      </c>
      <c r="K396" s="82">
        <f>K397+K403</f>
        <v>4622622</v>
      </c>
      <c r="L396" s="82">
        <f>L397+L403</f>
        <v>586008</v>
      </c>
      <c r="M396" s="101">
        <f t="shared" si="29"/>
        <v>5208630</v>
      </c>
      <c r="N396" s="82">
        <f>N397+N403</f>
        <v>0</v>
      </c>
      <c r="O396" s="82">
        <f>O397+O403</f>
        <v>5208630</v>
      </c>
      <c r="P396" s="101">
        <f t="shared" si="28"/>
        <v>5208630</v>
      </c>
      <c r="Q396" s="99"/>
      <c r="R396" s="99"/>
      <c r="S396" s="99"/>
    </row>
    <row r="397" spans="2:19" s="64" customFormat="1" ht="24">
      <c r="B397" s="92" t="s">
        <v>873</v>
      </c>
      <c r="C397" s="80" t="s">
        <v>519</v>
      </c>
      <c r="D397" s="80" t="s">
        <v>649</v>
      </c>
      <c r="E397" s="80" t="s">
        <v>640</v>
      </c>
      <c r="F397" s="81" t="s">
        <v>753</v>
      </c>
      <c r="G397" s="80"/>
      <c r="H397" s="108">
        <f>H398+H400</f>
        <v>4853753</v>
      </c>
      <c r="I397" s="108">
        <f>I398+I400</f>
        <v>360877</v>
      </c>
      <c r="J397" s="109">
        <f t="shared" si="37"/>
        <v>5214630</v>
      </c>
      <c r="K397" s="82">
        <f>K398+K400</f>
        <v>4622622</v>
      </c>
      <c r="L397" s="82">
        <f>L398+L400</f>
        <v>586008</v>
      </c>
      <c r="M397" s="101">
        <f t="shared" si="29"/>
        <v>5208630</v>
      </c>
      <c r="N397" s="82">
        <f>N398+N400</f>
        <v>0</v>
      </c>
      <c r="O397" s="82">
        <f>O398+O400</f>
        <v>5208630</v>
      </c>
      <c r="P397" s="101">
        <f t="shared" si="28"/>
        <v>5208630</v>
      </c>
      <c r="Q397" s="99"/>
      <c r="R397" s="99"/>
      <c r="S397" s="99"/>
    </row>
    <row r="398" spans="2:19" s="64" customFormat="1" ht="24">
      <c r="B398" s="92" t="s">
        <v>874</v>
      </c>
      <c r="C398" s="80" t="s">
        <v>519</v>
      </c>
      <c r="D398" s="80" t="s">
        <v>649</v>
      </c>
      <c r="E398" s="80" t="s">
        <v>640</v>
      </c>
      <c r="F398" s="81" t="s">
        <v>707</v>
      </c>
      <c r="G398" s="80"/>
      <c r="H398" s="108">
        <f>H399</f>
        <v>3726907</v>
      </c>
      <c r="I398" s="108">
        <f>I399</f>
        <v>182569</v>
      </c>
      <c r="J398" s="109">
        <f t="shared" si="37"/>
        <v>3909476</v>
      </c>
      <c r="K398" s="82">
        <f>K399</f>
        <v>3549435</v>
      </c>
      <c r="L398" s="82">
        <f>L399</f>
        <v>360041</v>
      </c>
      <c r="M398" s="101">
        <f t="shared" si="29"/>
        <v>3909476</v>
      </c>
      <c r="N398" s="82">
        <f>N399</f>
        <v>0</v>
      </c>
      <c r="O398" s="82">
        <f>O399</f>
        <v>3909476</v>
      </c>
      <c r="P398" s="101">
        <f t="shared" si="28"/>
        <v>3909476</v>
      </c>
      <c r="Q398" s="99"/>
      <c r="R398" s="99"/>
      <c r="S398" s="99"/>
    </row>
    <row r="399" spans="2:19" s="64" customFormat="1" ht="24">
      <c r="B399" s="92" t="s">
        <v>769</v>
      </c>
      <c r="C399" s="80" t="s">
        <v>519</v>
      </c>
      <c r="D399" s="80" t="s">
        <v>649</v>
      </c>
      <c r="E399" s="80" t="s">
        <v>640</v>
      </c>
      <c r="F399" s="81" t="s">
        <v>707</v>
      </c>
      <c r="G399" s="80">
        <v>600</v>
      </c>
      <c r="H399" s="108">
        <v>3726907</v>
      </c>
      <c r="I399" s="109">
        <v>182569</v>
      </c>
      <c r="J399" s="109">
        <f t="shared" si="37"/>
        <v>3909476</v>
      </c>
      <c r="K399" s="71">
        <v>3549435</v>
      </c>
      <c r="L399" s="71">
        <v>360041</v>
      </c>
      <c r="M399" s="101">
        <f t="shared" si="29"/>
        <v>3909476</v>
      </c>
      <c r="N399" s="71">
        <v>0</v>
      </c>
      <c r="O399" s="71">
        <v>3909476</v>
      </c>
      <c r="P399" s="101">
        <f t="shared" si="28"/>
        <v>3909476</v>
      </c>
      <c r="Q399" s="99"/>
      <c r="R399" s="99"/>
      <c r="S399" s="99"/>
    </row>
    <row r="400" spans="2:19" s="64" customFormat="1" ht="24">
      <c r="B400" s="92" t="s">
        <v>875</v>
      </c>
      <c r="C400" s="80" t="s">
        <v>519</v>
      </c>
      <c r="D400" s="80" t="s">
        <v>649</v>
      </c>
      <c r="E400" s="80" t="s">
        <v>640</v>
      </c>
      <c r="F400" s="81" t="s">
        <v>708</v>
      </c>
      <c r="G400" s="80"/>
      <c r="H400" s="108">
        <f>H401</f>
        <v>1126846</v>
      </c>
      <c r="I400" s="108">
        <f>I401</f>
        <v>178308</v>
      </c>
      <c r="J400" s="109">
        <f t="shared" si="37"/>
        <v>1305154</v>
      </c>
      <c r="K400" s="82">
        <f>K401</f>
        <v>1073187</v>
      </c>
      <c r="L400" s="82">
        <f>L401</f>
        <v>225967</v>
      </c>
      <c r="M400" s="101">
        <f t="shared" si="29"/>
        <v>1299154</v>
      </c>
      <c r="N400" s="82">
        <f>N401</f>
        <v>0</v>
      </c>
      <c r="O400" s="82">
        <f>O401</f>
        <v>1299154</v>
      </c>
      <c r="P400" s="101">
        <f t="shared" si="28"/>
        <v>1299154</v>
      </c>
      <c r="Q400" s="99"/>
      <c r="R400" s="99"/>
      <c r="S400" s="99"/>
    </row>
    <row r="401" spans="2:19" s="64" customFormat="1" ht="24">
      <c r="B401" s="92" t="s">
        <v>769</v>
      </c>
      <c r="C401" s="80" t="s">
        <v>519</v>
      </c>
      <c r="D401" s="80" t="s">
        <v>649</v>
      </c>
      <c r="E401" s="80" t="s">
        <v>640</v>
      </c>
      <c r="F401" s="81" t="s">
        <v>708</v>
      </c>
      <c r="G401" s="80">
        <v>600</v>
      </c>
      <c r="H401" s="108">
        <v>1126846</v>
      </c>
      <c r="I401" s="109">
        <v>178308</v>
      </c>
      <c r="J401" s="109">
        <f t="shared" si="37"/>
        <v>1305154</v>
      </c>
      <c r="K401" s="71">
        <v>1073187</v>
      </c>
      <c r="L401" s="71">
        <v>225967</v>
      </c>
      <c r="M401" s="101">
        <f t="shared" si="29"/>
        <v>1299154</v>
      </c>
      <c r="N401" s="71">
        <v>0</v>
      </c>
      <c r="O401" s="71">
        <v>1299154</v>
      </c>
      <c r="P401" s="101">
        <f aca="true" t="shared" si="38" ref="P401:P464">N401+O401</f>
        <v>1299154</v>
      </c>
      <c r="Q401" s="99"/>
      <c r="R401" s="99"/>
      <c r="S401" s="99"/>
    </row>
    <row r="402" spans="2:19" s="64" customFormat="1" ht="12.75">
      <c r="B402" s="92" t="s">
        <v>551</v>
      </c>
      <c r="C402" s="69" t="s">
        <v>519</v>
      </c>
      <c r="D402" s="69" t="s">
        <v>649</v>
      </c>
      <c r="E402" s="70" t="s">
        <v>649</v>
      </c>
      <c r="F402" s="70"/>
      <c r="G402" s="69"/>
      <c r="H402" s="109">
        <f>H403</f>
        <v>0</v>
      </c>
      <c r="I402" s="109">
        <f>I403</f>
        <v>0</v>
      </c>
      <c r="J402" s="109">
        <f t="shared" si="37"/>
        <v>0</v>
      </c>
      <c r="K402" s="71">
        <f>K403</f>
        <v>0</v>
      </c>
      <c r="L402" s="71">
        <f>L403</f>
        <v>0</v>
      </c>
      <c r="M402" s="101">
        <f aca="true" t="shared" si="39" ref="M402:M465">K402+L402</f>
        <v>0</v>
      </c>
      <c r="N402" s="71">
        <f>N403</f>
        <v>0</v>
      </c>
      <c r="O402" s="71">
        <f>O403</f>
        <v>0</v>
      </c>
      <c r="P402" s="101">
        <f t="shared" si="38"/>
        <v>0</v>
      </c>
      <c r="Q402" s="99"/>
      <c r="R402" s="99"/>
      <c r="S402" s="99"/>
    </row>
    <row r="403" spans="2:19" s="64" customFormat="1" ht="24">
      <c r="B403" s="92" t="s">
        <v>863</v>
      </c>
      <c r="C403" s="69" t="s">
        <v>519</v>
      </c>
      <c r="D403" s="69" t="s">
        <v>649</v>
      </c>
      <c r="E403" s="70" t="s">
        <v>649</v>
      </c>
      <c r="F403" s="70" t="s">
        <v>754</v>
      </c>
      <c r="G403" s="69"/>
      <c r="H403" s="109">
        <f>H404</f>
        <v>0</v>
      </c>
      <c r="I403" s="109">
        <f>I404</f>
        <v>0</v>
      </c>
      <c r="J403" s="109">
        <f t="shared" si="37"/>
        <v>0</v>
      </c>
      <c r="K403" s="71">
        <f>K404</f>
        <v>0</v>
      </c>
      <c r="L403" s="71">
        <f>L404</f>
        <v>0</v>
      </c>
      <c r="M403" s="101">
        <f t="shared" si="39"/>
        <v>0</v>
      </c>
      <c r="N403" s="71">
        <f>N404</f>
        <v>0</v>
      </c>
      <c r="O403" s="71">
        <f>O404</f>
        <v>0</v>
      </c>
      <c r="P403" s="101">
        <f t="shared" si="38"/>
        <v>0</v>
      </c>
      <c r="Q403" s="99"/>
      <c r="R403" s="99"/>
      <c r="S403" s="99"/>
    </row>
    <row r="404" spans="2:19" s="64" customFormat="1" ht="24">
      <c r="B404" s="92" t="s">
        <v>865</v>
      </c>
      <c r="C404" s="69" t="s">
        <v>519</v>
      </c>
      <c r="D404" s="69" t="s">
        <v>649</v>
      </c>
      <c r="E404" s="70" t="s">
        <v>649</v>
      </c>
      <c r="F404" s="70" t="s">
        <v>709</v>
      </c>
      <c r="G404" s="69"/>
      <c r="H404" s="109">
        <f>H405+H406</f>
        <v>0</v>
      </c>
      <c r="I404" s="109">
        <f>I405+I406</f>
        <v>0</v>
      </c>
      <c r="J404" s="109">
        <f t="shared" si="37"/>
        <v>0</v>
      </c>
      <c r="K404" s="71">
        <f>K405+K406</f>
        <v>0</v>
      </c>
      <c r="L404" s="71">
        <f>L405+L406</f>
        <v>0</v>
      </c>
      <c r="M404" s="101">
        <f t="shared" si="39"/>
        <v>0</v>
      </c>
      <c r="N404" s="71">
        <f>N405+N406</f>
        <v>0</v>
      </c>
      <c r="O404" s="71">
        <f>O405+O406</f>
        <v>0</v>
      </c>
      <c r="P404" s="101">
        <f t="shared" si="38"/>
        <v>0</v>
      </c>
      <c r="Q404" s="99"/>
      <c r="R404" s="99"/>
      <c r="S404" s="99"/>
    </row>
    <row r="405" spans="2:19" s="64" customFormat="1" ht="48">
      <c r="B405" s="92" t="s">
        <v>767</v>
      </c>
      <c r="C405" s="69" t="s">
        <v>519</v>
      </c>
      <c r="D405" s="69" t="s">
        <v>649</v>
      </c>
      <c r="E405" s="70" t="s">
        <v>649</v>
      </c>
      <c r="F405" s="70" t="s">
        <v>709</v>
      </c>
      <c r="G405" s="69">
        <v>100</v>
      </c>
      <c r="H405" s="109">
        <v>0</v>
      </c>
      <c r="I405" s="109"/>
      <c r="J405" s="109">
        <f t="shared" si="37"/>
        <v>0</v>
      </c>
      <c r="K405" s="71">
        <v>0</v>
      </c>
      <c r="L405" s="71"/>
      <c r="M405" s="101">
        <f t="shared" si="39"/>
        <v>0</v>
      </c>
      <c r="N405" s="71">
        <v>0</v>
      </c>
      <c r="O405" s="71"/>
      <c r="P405" s="101">
        <f t="shared" si="38"/>
        <v>0</v>
      </c>
      <c r="Q405" s="99"/>
      <c r="R405" s="99"/>
      <c r="S405" s="99"/>
    </row>
    <row r="406" spans="2:19" s="64" customFormat="1" ht="24">
      <c r="B406" s="92" t="s">
        <v>768</v>
      </c>
      <c r="C406" s="69" t="s">
        <v>519</v>
      </c>
      <c r="D406" s="69" t="s">
        <v>649</v>
      </c>
      <c r="E406" s="70" t="s">
        <v>649</v>
      </c>
      <c r="F406" s="70" t="s">
        <v>709</v>
      </c>
      <c r="G406" s="69">
        <v>200</v>
      </c>
      <c r="H406" s="109">
        <v>0</v>
      </c>
      <c r="I406" s="109"/>
      <c r="J406" s="109">
        <f t="shared" si="37"/>
        <v>0</v>
      </c>
      <c r="K406" s="71">
        <v>0</v>
      </c>
      <c r="L406" s="71"/>
      <c r="M406" s="101">
        <f t="shared" si="39"/>
        <v>0</v>
      </c>
      <c r="N406" s="71">
        <v>0</v>
      </c>
      <c r="O406" s="71"/>
      <c r="P406" s="101">
        <f t="shared" si="38"/>
        <v>0</v>
      </c>
      <c r="Q406" s="99"/>
      <c r="R406" s="99"/>
      <c r="S406" s="99"/>
    </row>
    <row r="407" spans="2:19" ht="12.75">
      <c r="B407" s="92" t="s">
        <v>960</v>
      </c>
      <c r="C407" s="80" t="s">
        <v>519</v>
      </c>
      <c r="D407" s="80" t="s">
        <v>650</v>
      </c>
      <c r="E407" s="81"/>
      <c r="F407" s="81"/>
      <c r="G407" s="80"/>
      <c r="H407" s="108">
        <f>H408+H445</f>
        <v>31694704</v>
      </c>
      <c r="I407" s="109">
        <f>I408+I445</f>
        <v>2987907</v>
      </c>
      <c r="J407" s="109">
        <f t="shared" si="37"/>
        <v>34682611</v>
      </c>
      <c r="K407" s="82">
        <f>K408+K445</f>
        <v>30392336</v>
      </c>
      <c r="L407" s="71">
        <f>L408+L445</f>
        <v>2849523</v>
      </c>
      <c r="M407" s="101">
        <f t="shared" si="39"/>
        <v>33241859</v>
      </c>
      <c r="N407" s="82">
        <f>N408+N445</f>
        <v>0</v>
      </c>
      <c r="O407" s="71">
        <f>O408+O445</f>
        <v>33241859</v>
      </c>
      <c r="P407" s="101">
        <f t="shared" si="38"/>
        <v>33241859</v>
      </c>
      <c r="Q407" s="99"/>
      <c r="R407" s="99"/>
      <c r="S407" s="99"/>
    </row>
    <row r="408" spans="2:19" ht="12.75">
      <c r="B408" s="92" t="s">
        <v>523</v>
      </c>
      <c r="C408" s="80" t="s">
        <v>519</v>
      </c>
      <c r="D408" s="80" t="s">
        <v>650</v>
      </c>
      <c r="E408" s="81" t="s">
        <v>638</v>
      </c>
      <c r="F408" s="81"/>
      <c r="G408" s="80"/>
      <c r="H408" s="108">
        <f>H409+H416+H419+H442+H434+H437</f>
        <v>27650668</v>
      </c>
      <c r="I408" s="109">
        <f>I409+I416+I419+I442+I434+I437</f>
        <v>2348715</v>
      </c>
      <c r="J408" s="109">
        <f t="shared" si="37"/>
        <v>29999383</v>
      </c>
      <c r="K408" s="82">
        <f>K409+K416+K419+K442+K434+K437</f>
        <v>26348300</v>
      </c>
      <c r="L408" s="71">
        <f>L409+L416+L419+L442+L434+L437</f>
        <v>2465101</v>
      </c>
      <c r="M408" s="101">
        <f t="shared" si="39"/>
        <v>28813401</v>
      </c>
      <c r="N408" s="82">
        <f>N409+N416+N419+N442+N434+N437</f>
        <v>0</v>
      </c>
      <c r="O408" s="71">
        <f>O409+O416+O419+O442+O434+O437</f>
        <v>28813401</v>
      </c>
      <c r="P408" s="101">
        <f t="shared" si="38"/>
        <v>28813401</v>
      </c>
      <c r="Q408" s="99"/>
      <c r="R408" s="99"/>
      <c r="S408" s="99"/>
    </row>
    <row r="409" spans="2:19" ht="24">
      <c r="B409" s="92" t="s">
        <v>834</v>
      </c>
      <c r="C409" s="80" t="s">
        <v>519</v>
      </c>
      <c r="D409" s="80" t="s">
        <v>650</v>
      </c>
      <c r="E409" s="81" t="s">
        <v>638</v>
      </c>
      <c r="F409" s="81" t="s">
        <v>755</v>
      </c>
      <c r="G409" s="80"/>
      <c r="H409" s="108">
        <f>H410+H412+H414</f>
        <v>19055317</v>
      </c>
      <c r="I409" s="109">
        <f>I410+I412+I414</f>
        <v>1249984</v>
      </c>
      <c r="J409" s="109">
        <f t="shared" si="37"/>
        <v>20305301</v>
      </c>
      <c r="K409" s="82">
        <f>K410+K412+K414</f>
        <v>18147920</v>
      </c>
      <c r="L409" s="71">
        <f>L410+L412+L414</f>
        <v>1660381</v>
      </c>
      <c r="M409" s="101">
        <f t="shared" si="39"/>
        <v>19808301</v>
      </c>
      <c r="N409" s="82">
        <f>N410+N412+N414</f>
        <v>0</v>
      </c>
      <c r="O409" s="71">
        <f>O410+O412+O414</f>
        <v>19808301</v>
      </c>
      <c r="P409" s="101">
        <f t="shared" si="38"/>
        <v>19808301</v>
      </c>
      <c r="Q409" s="99"/>
      <c r="R409" s="99"/>
      <c r="S409" s="99"/>
    </row>
    <row r="410" spans="2:19" ht="24">
      <c r="B410" s="92" t="s">
        <v>835</v>
      </c>
      <c r="C410" s="80" t="s">
        <v>519</v>
      </c>
      <c r="D410" s="80" t="s">
        <v>650</v>
      </c>
      <c r="E410" s="81" t="s">
        <v>638</v>
      </c>
      <c r="F410" s="81" t="s">
        <v>710</v>
      </c>
      <c r="G410" s="80"/>
      <c r="H410" s="108">
        <f>H411</f>
        <v>19055317</v>
      </c>
      <c r="I410" s="109">
        <f>I411</f>
        <v>1249984</v>
      </c>
      <c r="J410" s="109">
        <f t="shared" si="37"/>
        <v>20305301</v>
      </c>
      <c r="K410" s="82">
        <f>K411</f>
        <v>18147920</v>
      </c>
      <c r="L410" s="71">
        <f>L411</f>
        <v>1660381</v>
      </c>
      <c r="M410" s="101">
        <f t="shared" si="39"/>
        <v>19808301</v>
      </c>
      <c r="N410" s="82">
        <f>N411</f>
        <v>0</v>
      </c>
      <c r="O410" s="71">
        <f>O411</f>
        <v>19808301</v>
      </c>
      <c r="P410" s="101">
        <f t="shared" si="38"/>
        <v>19808301</v>
      </c>
      <c r="Q410" s="99"/>
      <c r="R410" s="99"/>
      <c r="S410" s="99"/>
    </row>
    <row r="411" spans="2:19" ht="24">
      <c r="B411" s="92" t="s">
        <v>769</v>
      </c>
      <c r="C411" s="80" t="s">
        <v>519</v>
      </c>
      <c r="D411" s="80" t="s">
        <v>650</v>
      </c>
      <c r="E411" s="81" t="s">
        <v>638</v>
      </c>
      <c r="F411" s="81" t="s">
        <v>710</v>
      </c>
      <c r="G411" s="80">
        <v>600</v>
      </c>
      <c r="H411" s="108">
        <v>19055317</v>
      </c>
      <c r="I411" s="109">
        <v>1249984</v>
      </c>
      <c r="J411" s="109">
        <f t="shared" si="37"/>
        <v>20305301</v>
      </c>
      <c r="K411" s="82">
        <v>18147920</v>
      </c>
      <c r="L411" s="71">
        <v>1660381</v>
      </c>
      <c r="M411" s="101">
        <f t="shared" si="39"/>
        <v>19808301</v>
      </c>
      <c r="N411" s="82">
        <v>0</v>
      </c>
      <c r="O411" s="71">
        <v>19808301</v>
      </c>
      <c r="P411" s="101">
        <f t="shared" si="38"/>
        <v>19808301</v>
      </c>
      <c r="Q411" s="99"/>
      <c r="R411" s="99"/>
      <c r="S411" s="99"/>
    </row>
    <row r="412" spans="2:19" s="64" customFormat="1" ht="24">
      <c r="B412" s="92" t="s">
        <v>835</v>
      </c>
      <c r="C412" s="69" t="s">
        <v>519</v>
      </c>
      <c r="D412" s="69" t="s">
        <v>650</v>
      </c>
      <c r="E412" s="70" t="s">
        <v>638</v>
      </c>
      <c r="F412" s="70" t="s">
        <v>1020</v>
      </c>
      <c r="G412" s="69"/>
      <c r="H412" s="109">
        <f>H413</f>
        <v>0</v>
      </c>
      <c r="I412" s="109">
        <f>I413</f>
        <v>0</v>
      </c>
      <c r="J412" s="109">
        <f t="shared" si="37"/>
        <v>0</v>
      </c>
      <c r="K412" s="71">
        <f>K413</f>
        <v>0</v>
      </c>
      <c r="L412" s="71">
        <f>L413</f>
        <v>0</v>
      </c>
      <c r="M412" s="101">
        <f t="shared" si="39"/>
        <v>0</v>
      </c>
      <c r="N412" s="71">
        <f>N413</f>
        <v>0</v>
      </c>
      <c r="O412" s="71">
        <f>O413</f>
        <v>0</v>
      </c>
      <c r="P412" s="101">
        <f t="shared" si="38"/>
        <v>0</v>
      </c>
      <c r="Q412" s="99"/>
      <c r="R412" s="99"/>
      <c r="S412" s="99"/>
    </row>
    <row r="413" spans="2:19" s="64" customFormat="1" ht="24">
      <c r="B413" s="92" t="s">
        <v>769</v>
      </c>
      <c r="C413" s="69" t="s">
        <v>519</v>
      </c>
      <c r="D413" s="69" t="s">
        <v>650</v>
      </c>
      <c r="E413" s="70" t="s">
        <v>638</v>
      </c>
      <c r="F413" s="70" t="s">
        <v>1020</v>
      </c>
      <c r="G413" s="69">
        <v>600</v>
      </c>
      <c r="H413" s="109">
        <v>0</v>
      </c>
      <c r="I413" s="109"/>
      <c r="J413" s="109">
        <f t="shared" si="37"/>
        <v>0</v>
      </c>
      <c r="K413" s="71">
        <v>0</v>
      </c>
      <c r="L413" s="71"/>
      <c r="M413" s="101">
        <f t="shared" si="39"/>
        <v>0</v>
      </c>
      <c r="N413" s="71">
        <v>0</v>
      </c>
      <c r="O413" s="71"/>
      <c r="P413" s="101">
        <f t="shared" si="38"/>
        <v>0</v>
      </c>
      <c r="Q413" s="99"/>
      <c r="R413" s="99"/>
      <c r="S413" s="99"/>
    </row>
    <row r="414" spans="2:19" s="64" customFormat="1" ht="24">
      <c r="B414" s="92" t="s">
        <v>1031</v>
      </c>
      <c r="C414" s="69" t="s">
        <v>519</v>
      </c>
      <c r="D414" s="69" t="s">
        <v>650</v>
      </c>
      <c r="E414" s="70" t="s">
        <v>638</v>
      </c>
      <c r="F414" s="70" t="s">
        <v>1021</v>
      </c>
      <c r="G414" s="69"/>
      <c r="H414" s="109">
        <f>H415</f>
        <v>0</v>
      </c>
      <c r="I414" s="109">
        <f>I415</f>
        <v>0</v>
      </c>
      <c r="J414" s="109">
        <f t="shared" si="37"/>
        <v>0</v>
      </c>
      <c r="K414" s="71">
        <f>K415</f>
        <v>0</v>
      </c>
      <c r="L414" s="71">
        <f>L415</f>
        <v>0</v>
      </c>
      <c r="M414" s="101">
        <f t="shared" si="39"/>
        <v>0</v>
      </c>
      <c r="N414" s="71">
        <f>N415</f>
        <v>0</v>
      </c>
      <c r="O414" s="71">
        <f>O415</f>
        <v>0</v>
      </c>
      <c r="P414" s="101">
        <f t="shared" si="38"/>
        <v>0</v>
      </c>
      <c r="Q414" s="99"/>
      <c r="R414" s="99"/>
      <c r="S414" s="99"/>
    </row>
    <row r="415" spans="2:19" s="64" customFormat="1" ht="24">
      <c r="B415" s="92" t="s">
        <v>769</v>
      </c>
      <c r="C415" s="69" t="s">
        <v>519</v>
      </c>
      <c r="D415" s="69" t="s">
        <v>650</v>
      </c>
      <c r="E415" s="70" t="s">
        <v>638</v>
      </c>
      <c r="F415" s="70" t="s">
        <v>1021</v>
      </c>
      <c r="G415" s="69">
        <v>600</v>
      </c>
      <c r="H415" s="109">
        <v>0</v>
      </c>
      <c r="I415" s="109"/>
      <c r="J415" s="109">
        <f t="shared" si="37"/>
        <v>0</v>
      </c>
      <c r="K415" s="71">
        <v>0</v>
      </c>
      <c r="L415" s="71"/>
      <c r="M415" s="101">
        <f t="shared" si="39"/>
        <v>0</v>
      </c>
      <c r="N415" s="71">
        <v>0</v>
      </c>
      <c r="O415" s="71"/>
      <c r="P415" s="101">
        <f t="shared" si="38"/>
        <v>0</v>
      </c>
      <c r="Q415" s="99"/>
      <c r="R415" s="99"/>
      <c r="S415" s="99"/>
    </row>
    <row r="416" spans="2:19" ht="24">
      <c r="B416" s="92" t="s">
        <v>836</v>
      </c>
      <c r="C416" s="80" t="s">
        <v>519</v>
      </c>
      <c r="D416" s="80" t="s">
        <v>650</v>
      </c>
      <c r="E416" s="81" t="s">
        <v>638</v>
      </c>
      <c r="F416" s="81" t="s">
        <v>756</v>
      </c>
      <c r="G416" s="80"/>
      <c r="H416" s="108">
        <f>H417</f>
        <v>301000</v>
      </c>
      <c r="I416" s="109">
        <f>I417</f>
        <v>219280</v>
      </c>
      <c r="J416" s="109">
        <f t="shared" si="37"/>
        <v>520280</v>
      </c>
      <c r="K416" s="82">
        <f>K417</f>
        <v>301000</v>
      </c>
      <c r="L416" s="71">
        <f>L417</f>
        <v>219280</v>
      </c>
      <c r="M416" s="101">
        <f t="shared" si="39"/>
        <v>520280</v>
      </c>
      <c r="N416" s="82">
        <f>N417</f>
        <v>0</v>
      </c>
      <c r="O416" s="71">
        <f>O417</f>
        <v>520280</v>
      </c>
      <c r="P416" s="101">
        <f t="shared" si="38"/>
        <v>520280</v>
      </c>
      <c r="Q416" s="99"/>
      <c r="R416" s="99"/>
      <c r="S416" s="99"/>
    </row>
    <row r="417" spans="2:19" ht="24">
      <c r="B417" s="92" t="s">
        <v>837</v>
      </c>
      <c r="C417" s="80" t="s">
        <v>519</v>
      </c>
      <c r="D417" s="80" t="s">
        <v>650</v>
      </c>
      <c r="E417" s="81" t="s">
        <v>638</v>
      </c>
      <c r="F417" s="81" t="s">
        <v>711</v>
      </c>
      <c r="G417" s="80"/>
      <c r="H417" s="108">
        <f>H418</f>
        <v>301000</v>
      </c>
      <c r="I417" s="109">
        <f>I418</f>
        <v>219280</v>
      </c>
      <c r="J417" s="109">
        <f t="shared" si="37"/>
        <v>520280</v>
      </c>
      <c r="K417" s="82">
        <f>K418</f>
        <v>301000</v>
      </c>
      <c r="L417" s="71">
        <f>L418</f>
        <v>219280</v>
      </c>
      <c r="M417" s="101">
        <f t="shared" si="39"/>
        <v>520280</v>
      </c>
      <c r="N417" s="82">
        <f>N418</f>
        <v>0</v>
      </c>
      <c r="O417" s="71">
        <f>O418</f>
        <v>520280</v>
      </c>
      <c r="P417" s="101">
        <f t="shared" si="38"/>
        <v>520280</v>
      </c>
      <c r="Q417" s="99"/>
      <c r="R417" s="99"/>
      <c r="S417" s="99"/>
    </row>
    <row r="418" spans="2:19" ht="24">
      <c r="B418" s="92" t="s">
        <v>769</v>
      </c>
      <c r="C418" s="80" t="s">
        <v>519</v>
      </c>
      <c r="D418" s="80" t="s">
        <v>650</v>
      </c>
      <c r="E418" s="81" t="s">
        <v>638</v>
      </c>
      <c r="F418" s="81" t="s">
        <v>711</v>
      </c>
      <c r="G418" s="80">
        <v>600</v>
      </c>
      <c r="H418" s="108">
        <v>301000</v>
      </c>
      <c r="I418" s="109">
        <v>219280</v>
      </c>
      <c r="J418" s="109">
        <f t="shared" si="37"/>
        <v>520280</v>
      </c>
      <c r="K418" s="82">
        <v>301000</v>
      </c>
      <c r="L418" s="71">
        <v>219280</v>
      </c>
      <c r="M418" s="101">
        <f t="shared" si="39"/>
        <v>520280</v>
      </c>
      <c r="N418" s="82">
        <v>0</v>
      </c>
      <c r="O418" s="71">
        <v>520280</v>
      </c>
      <c r="P418" s="101">
        <f t="shared" si="38"/>
        <v>520280</v>
      </c>
      <c r="Q418" s="99"/>
      <c r="R418" s="99"/>
      <c r="S418" s="99"/>
    </row>
    <row r="419" spans="2:19" ht="24">
      <c r="B419" s="92" t="s">
        <v>838</v>
      </c>
      <c r="C419" s="80" t="s">
        <v>519</v>
      </c>
      <c r="D419" s="80" t="s">
        <v>650</v>
      </c>
      <c r="E419" s="81" t="s">
        <v>638</v>
      </c>
      <c r="F419" s="81" t="s">
        <v>757</v>
      </c>
      <c r="G419" s="80"/>
      <c r="H419" s="108">
        <f>H420+H426+H428+H422+H430+H424+H432</f>
        <v>8294351</v>
      </c>
      <c r="I419" s="108">
        <f>I420+I426+I428+I422+I430+I424+I432</f>
        <v>879451</v>
      </c>
      <c r="J419" s="109">
        <f t="shared" si="37"/>
        <v>9173802</v>
      </c>
      <c r="K419" s="82">
        <f>K420+K426+K428+K422+K430+K424+K432</f>
        <v>7899380</v>
      </c>
      <c r="L419" s="82">
        <f>L420+L426+L428+L422+L430+L424+L432</f>
        <v>585440</v>
      </c>
      <c r="M419" s="101">
        <f t="shared" si="39"/>
        <v>8484820</v>
      </c>
      <c r="N419" s="82">
        <f>N420+N426+N428+N422+N430+N424+N432</f>
        <v>0</v>
      </c>
      <c r="O419" s="82">
        <f>O420+O426+O428+O422+O430+O424+O432</f>
        <v>8484820</v>
      </c>
      <c r="P419" s="101">
        <f t="shared" si="38"/>
        <v>8484820</v>
      </c>
      <c r="Q419" s="99"/>
      <c r="R419" s="99"/>
      <c r="S419" s="99"/>
    </row>
    <row r="420" spans="2:19" ht="12.75">
      <c r="B420" s="92" t="s">
        <v>839</v>
      </c>
      <c r="C420" s="80" t="s">
        <v>519</v>
      </c>
      <c r="D420" s="80" t="s">
        <v>650</v>
      </c>
      <c r="E420" s="81" t="s">
        <v>638</v>
      </c>
      <c r="F420" s="81" t="s">
        <v>712</v>
      </c>
      <c r="G420" s="80"/>
      <c r="H420" s="108">
        <f>H421</f>
        <v>8294351</v>
      </c>
      <c r="I420" s="109">
        <f>I421</f>
        <v>679451</v>
      </c>
      <c r="J420" s="109">
        <f t="shared" si="37"/>
        <v>8973802</v>
      </c>
      <c r="K420" s="82">
        <f>K421</f>
        <v>7899380</v>
      </c>
      <c r="L420" s="71">
        <f>L421</f>
        <v>585440</v>
      </c>
      <c r="M420" s="101">
        <f t="shared" si="39"/>
        <v>8484820</v>
      </c>
      <c r="N420" s="82">
        <f>N421</f>
        <v>0</v>
      </c>
      <c r="O420" s="71">
        <f>O421</f>
        <v>8484820</v>
      </c>
      <c r="P420" s="101">
        <f t="shared" si="38"/>
        <v>8484820</v>
      </c>
      <c r="Q420" s="99"/>
      <c r="R420" s="99"/>
      <c r="S420" s="99"/>
    </row>
    <row r="421" spans="2:19" ht="24">
      <c r="B421" s="92" t="s">
        <v>769</v>
      </c>
      <c r="C421" s="80" t="s">
        <v>519</v>
      </c>
      <c r="D421" s="80" t="s">
        <v>650</v>
      </c>
      <c r="E421" s="81" t="s">
        <v>638</v>
      </c>
      <c r="F421" s="81" t="s">
        <v>712</v>
      </c>
      <c r="G421" s="80">
        <v>600</v>
      </c>
      <c r="H421" s="108">
        <v>8294351</v>
      </c>
      <c r="I421" s="109">
        <v>679451</v>
      </c>
      <c r="J421" s="109">
        <f t="shared" si="37"/>
        <v>8973802</v>
      </c>
      <c r="K421" s="82">
        <v>7899380</v>
      </c>
      <c r="L421" s="71">
        <v>585440</v>
      </c>
      <c r="M421" s="101">
        <f t="shared" si="39"/>
        <v>8484820</v>
      </c>
      <c r="N421" s="82">
        <v>0</v>
      </c>
      <c r="O421" s="71">
        <v>8484820</v>
      </c>
      <c r="P421" s="101">
        <f t="shared" si="38"/>
        <v>8484820</v>
      </c>
      <c r="Q421" s="99"/>
      <c r="R421" s="99"/>
      <c r="S421" s="99"/>
    </row>
    <row r="422" spans="2:19" s="64" customFormat="1" ht="24">
      <c r="B422" s="92" t="s">
        <v>1030</v>
      </c>
      <c r="C422" s="69" t="s">
        <v>519</v>
      </c>
      <c r="D422" s="69" t="s">
        <v>650</v>
      </c>
      <c r="E422" s="70" t="s">
        <v>638</v>
      </c>
      <c r="F422" s="70" t="s">
        <v>1041</v>
      </c>
      <c r="G422" s="69"/>
      <c r="H422" s="109">
        <f>H423</f>
        <v>0</v>
      </c>
      <c r="I422" s="109">
        <f>I423</f>
        <v>0</v>
      </c>
      <c r="J422" s="109">
        <f t="shared" si="37"/>
        <v>0</v>
      </c>
      <c r="K422" s="71">
        <f>K423</f>
        <v>0</v>
      </c>
      <c r="L422" s="71">
        <f>L423</f>
        <v>0</v>
      </c>
      <c r="M422" s="101">
        <f t="shared" si="39"/>
        <v>0</v>
      </c>
      <c r="N422" s="71">
        <f>N423</f>
        <v>0</v>
      </c>
      <c r="O422" s="71">
        <f>O423</f>
        <v>0</v>
      </c>
      <c r="P422" s="101">
        <f t="shared" si="38"/>
        <v>0</v>
      </c>
      <c r="Q422" s="99"/>
      <c r="R422" s="99"/>
      <c r="S422" s="99"/>
    </row>
    <row r="423" spans="2:19" s="64" customFormat="1" ht="24">
      <c r="B423" s="92" t="s">
        <v>769</v>
      </c>
      <c r="C423" s="69" t="s">
        <v>519</v>
      </c>
      <c r="D423" s="69" t="s">
        <v>650</v>
      </c>
      <c r="E423" s="70" t="s">
        <v>638</v>
      </c>
      <c r="F423" s="70" t="s">
        <v>1041</v>
      </c>
      <c r="G423" s="69" t="s">
        <v>976</v>
      </c>
      <c r="H423" s="109">
        <v>0</v>
      </c>
      <c r="I423" s="109"/>
      <c r="J423" s="109">
        <f t="shared" si="37"/>
        <v>0</v>
      </c>
      <c r="K423" s="71">
        <v>0</v>
      </c>
      <c r="L423" s="71"/>
      <c r="M423" s="101">
        <f t="shared" si="39"/>
        <v>0</v>
      </c>
      <c r="N423" s="71">
        <v>0</v>
      </c>
      <c r="O423" s="71"/>
      <c r="P423" s="101">
        <f t="shared" si="38"/>
        <v>0</v>
      </c>
      <c r="Q423" s="99"/>
      <c r="R423" s="99"/>
      <c r="S423" s="99"/>
    </row>
    <row r="424" spans="2:19" s="64" customFormat="1" ht="24">
      <c r="B424" s="92" t="s">
        <v>1030</v>
      </c>
      <c r="C424" s="69" t="s">
        <v>519</v>
      </c>
      <c r="D424" s="69" t="s">
        <v>650</v>
      </c>
      <c r="E424" s="70" t="s">
        <v>638</v>
      </c>
      <c r="F424" s="70" t="s">
        <v>1043</v>
      </c>
      <c r="G424" s="69"/>
      <c r="H424" s="109">
        <f>H425</f>
        <v>0</v>
      </c>
      <c r="I424" s="109">
        <f>I425</f>
        <v>0</v>
      </c>
      <c r="J424" s="109">
        <f t="shared" si="37"/>
        <v>0</v>
      </c>
      <c r="K424" s="71">
        <f>K425</f>
        <v>0</v>
      </c>
      <c r="L424" s="71">
        <f>L425</f>
        <v>0</v>
      </c>
      <c r="M424" s="101">
        <f t="shared" si="39"/>
        <v>0</v>
      </c>
      <c r="N424" s="71">
        <f>N425</f>
        <v>0</v>
      </c>
      <c r="O424" s="71">
        <f>O425</f>
        <v>0</v>
      </c>
      <c r="P424" s="101">
        <f t="shared" si="38"/>
        <v>0</v>
      </c>
      <c r="Q424" s="99"/>
      <c r="R424" s="99"/>
      <c r="S424" s="99"/>
    </row>
    <row r="425" spans="2:19" s="64" customFormat="1" ht="24">
      <c r="B425" s="92" t="s">
        <v>769</v>
      </c>
      <c r="C425" s="69" t="s">
        <v>519</v>
      </c>
      <c r="D425" s="69" t="s">
        <v>650</v>
      </c>
      <c r="E425" s="70" t="s">
        <v>638</v>
      </c>
      <c r="F425" s="70" t="s">
        <v>1043</v>
      </c>
      <c r="G425" s="69" t="s">
        <v>976</v>
      </c>
      <c r="H425" s="109">
        <v>0</v>
      </c>
      <c r="I425" s="109"/>
      <c r="J425" s="109">
        <f t="shared" si="37"/>
        <v>0</v>
      </c>
      <c r="K425" s="71">
        <v>0</v>
      </c>
      <c r="L425" s="71"/>
      <c r="M425" s="101">
        <f t="shared" si="39"/>
        <v>0</v>
      </c>
      <c r="N425" s="71">
        <v>0</v>
      </c>
      <c r="O425" s="71"/>
      <c r="P425" s="101">
        <f t="shared" si="38"/>
        <v>0</v>
      </c>
      <c r="Q425" s="99"/>
      <c r="R425" s="99"/>
      <c r="S425" s="99"/>
    </row>
    <row r="426" spans="2:19" s="64" customFormat="1" ht="24">
      <c r="B426" s="92" t="s">
        <v>533</v>
      </c>
      <c r="C426" s="69" t="s">
        <v>519</v>
      </c>
      <c r="D426" s="69" t="s">
        <v>650</v>
      </c>
      <c r="E426" s="70" t="s">
        <v>638</v>
      </c>
      <c r="F426" s="70" t="s">
        <v>713</v>
      </c>
      <c r="G426" s="69"/>
      <c r="H426" s="109">
        <f>H427</f>
        <v>0</v>
      </c>
      <c r="I426" s="109">
        <f>I427</f>
        <v>0</v>
      </c>
      <c r="J426" s="109">
        <f t="shared" si="37"/>
        <v>0</v>
      </c>
      <c r="K426" s="71">
        <f>K427</f>
        <v>0</v>
      </c>
      <c r="L426" s="71">
        <f>L427</f>
        <v>0</v>
      </c>
      <c r="M426" s="101">
        <f t="shared" si="39"/>
        <v>0</v>
      </c>
      <c r="N426" s="71">
        <f>N427</f>
        <v>0</v>
      </c>
      <c r="O426" s="71">
        <f>O427</f>
        <v>0</v>
      </c>
      <c r="P426" s="101">
        <f t="shared" si="38"/>
        <v>0</v>
      </c>
      <c r="Q426" s="99"/>
      <c r="R426" s="99"/>
      <c r="S426" s="99"/>
    </row>
    <row r="427" spans="2:19" s="64" customFormat="1" ht="24">
      <c r="B427" s="92" t="s">
        <v>769</v>
      </c>
      <c r="C427" s="69" t="s">
        <v>519</v>
      </c>
      <c r="D427" s="69" t="s">
        <v>650</v>
      </c>
      <c r="E427" s="70" t="s">
        <v>638</v>
      </c>
      <c r="F427" s="70" t="s">
        <v>713</v>
      </c>
      <c r="G427" s="69">
        <v>600</v>
      </c>
      <c r="H427" s="109">
        <v>0</v>
      </c>
      <c r="I427" s="109"/>
      <c r="J427" s="109">
        <f t="shared" si="37"/>
        <v>0</v>
      </c>
      <c r="K427" s="71">
        <v>0</v>
      </c>
      <c r="L427" s="71"/>
      <c r="M427" s="101">
        <f t="shared" si="39"/>
        <v>0</v>
      </c>
      <c r="N427" s="71">
        <v>0</v>
      </c>
      <c r="O427" s="71"/>
      <c r="P427" s="101">
        <f t="shared" si="38"/>
        <v>0</v>
      </c>
      <c r="Q427" s="99"/>
      <c r="R427" s="99"/>
      <c r="S427" s="99"/>
    </row>
    <row r="428" spans="2:19" s="64" customFormat="1" ht="24">
      <c r="B428" s="92" t="s">
        <v>533</v>
      </c>
      <c r="C428" s="69" t="s">
        <v>519</v>
      </c>
      <c r="D428" s="69" t="s">
        <v>650</v>
      </c>
      <c r="E428" s="70" t="s">
        <v>638</v>
      </c>
      <c r="F428" s="70" t="s">
        <v>714</v>
      </c>
      <c r="G428" s="69"/>
      <c r="H428" s="109">
        <f>H429</f>
        <v>0</v>
      </c>
      <c r="I428" s="109">
        <f>I429</f>
        <v>0</v>
      </c>
      <c r="J428" s="109">
        <f t="shared" si="37"/>
        <v>0</v>
      </c>
      <c r="K428" s="71">
        <f>K429</f>
        <v>0</v>
      </c>
      <c r="L428" s="71">
        <f>L429</f>
        <v>0</v>
      </c>
      <c r="M428" s="101">
        <f t="shared" si="39"/>
        <v>0</v>
      </c>
      <c r="N428" s="71">
        <f>N429</f>
        <v>0</v>
      </c>
      <c r="O428" s="71">
        <f>O429</f>
        <v>0</v>
      </c>
      <c r="P428" s="101">
        <f t="shared" si="38"/>
        <v>0</v>
      </c>
      <c r="Q428" s="99"/>
      <c r="R428" s="99"/>
      <c r="S428" s="99"/>
    </row>
    <row r="429" spans="2:19" s="64" customFormat="1" ht="24">
      <c r="B429" s="92" t="s">
        <v>769</v>
      </c>
      <c r="C429" s="69" t="s">
        <v>519</v>
      </c>
      <c r="D429" s="69" t="s">
        <v>650</v>
      </c>
      <c r="E429" s="70" t="s">
        <v>638</v>
      </c>
      <c r="F429" s="70" t="s">
        <v>714</v>
      </c>
      <c r="G429" s="69">
        <v>600</v>
      </c>
      <c r="H429" s="109">
        <v>0</v>
      </c>
      <c r="I429" s="109"/>
      <c r="J429" s="109">
        <f t="shared" si="37"/>
        <v>0</v>
      </c>
      <c r="K429" s="71">
        <v>0</v>
      </c>
      <c r="L429" s="71"/>
      <c r="M429" s="101">
        <f t="shared" si="39"/>
        <v>0</v>
      </c>
      <c r="N429" s="71">
        <v>0</v>
      </c>
      <c r="O429" s="71"/>
      <c r="P429" s="101">
        <f t="shared" si="38"/>
        <v>0</v>
      </c>
      <c r="Q429" s="99"/>
      <c r="R429" s="99"/>
      <c r="S429" s="99"/>
    </row>
    <row r="430" spans="2:19" s="64" customFormat="1" ht="36">
      <c r="B430" s="92" t="s">
        <v>1050</v>
      </c>
      <c r="C430" s="69" t="s">
        <v>519</v>
      </c>
      <c r="D430" s="69" t="s">
        <v>650</v>
      </c>
      <c r="E430" s="70" t="s">
        <v>638</v>
      </c>
      <c r="F430" s="70" t="s">
        <v>1042</v>
      </c>
      <c r="G430" s="69"/>
      <c r="H430" s="109">
        <f>H431</f>
        <v>0</v>
      </c>
      <c r="I430" s="109">
        <f>I431</f>
        <v>0</v>
      </c>
      <c r="J430" s="109">
        <f t="shared" si="37"/>
        <v>0</v>
      </c>
      <c r="K430" s="71">
        <f>K431</f>
        <v>0</v>
      </c>
      <c r="L430" s="71">
        <f>L431</f>
        <v>0</v>
      </c>
      <c r="M430" s="101">
        <f t="shared" si="39"/>
        <v>0</v>
      </c>
      <c r="N430" s="71">
        <f>N431</f>
        <v>0</v>
      </c>
      <c r="O430" s="71">
        <f>O431</f>
        <v>0</v>
      </c>
      <c r="P430" s="101">
        <f t="shared" si="38"/>
        <v>0</v>
      </c>
      <c r="Q430" s="99"/>
      <c r="R430" s="99"/>
      <c r="S430" s="99"/>
    </row>
    <row r="431" spans="2:19" s="64" customFormat="1" ht="24">
      <c r="B431" s="92" t="s">
        <v>769</v>
      </c>
      <c r="C431" s="69" t="s">
        <v>519</v>
      </c>
      <c r="D431" s="69" t="s">
        <v>650</v>
      </c>
      <c r="E431" s="70" t="s">
        <v>638</v>
      </c>
      <c r="F431" s="70" t="s">
        <v>1042</v>
      </c>
      <c r="G431" s="69" t="s">
        <v>976</v>
      </c>
      <c r="H431" s="109">
        <v>0</v>
      </c>
      <c r="I431" s="109"/>
      <c r="J431" s="109">
        <f t="shared" si="37"/>
        <v>0</v>
      </c>
      <c r="K431" s="71">
        <v>0</v>
      </c>
      <c r="L431" s="71"/>
      <c r="M431" s="101">
        <f t="shared" si="39"/>
        <v>0</v>
      </c>
      <c r="N431" s="71">
        <v>0</v>
      </c>
      <c r="O431" s="71"/>
      <c r="P431" s="101">
        <f t="shared" si="38"/>
        <v>0</v>
      </c>
      <c r="Q431" s="99"/>
      <c r="R431" s="99"/>
      <c r="S431" s="99"/>
    </row>
    <row r="432" spans="2:19" s="64" customFormat="1" ht="24">
      <c r="B432" s="100" t="s">
        <v>533</v>
      </c>
      <c r="C432" s="69" t="s">
        <v>519</v>
      </c>
      <c r="D432" s="69" t="s">
        <v>650</v>
      </c>
      <c r="E432" s="70" t="s">
        <v>638</v>
      </c>
      <c r="F432" s="70" t="s">
        <v>1115</v>
      </c>
      <c r="G432" s="69"/>
      <c r="H432" s="109">
        <f>H433</f>
        <v>0</v>
      </c>
      <c r="I432" s="109">
        <f>I433</f>
        <v>200000</v>
      </c>
      <c r="J432" s="109">
        <f t="shared" si="37"/>
        <v>200000</v>
      </c>
      <c r="K432" s="71">
        <f>K433</f>
        <v>0</v>
      </c>
      <c r="L432" s="71">
        <f>L433</f>
        <v>0</v>
      </c>
      <c r="M432" s="101">
        <f t="shared" si="39"/>
        <v>0</v>
      </c>
      <c r="N432" s="71">
        <f>N433</f>
        <v>0</v>
      </c>
      <c r="O432" s="71">
        <f>O433</f>
        <v>0</v>
      </c>
      <c r="P432" s="101">
        <f t="shared" si="38"/>
        <v>0</v>
      </c>
      <c r="Q432" s="99"/>
      <c r="R432" s="99"/>
      <c r="S432" s="99"/>
    </row>
    <row r="433" spans="2:19" s="64" customFormat="1" ht="24">
      <c r="B433" s="92" t="s">
        <v>769</v>
      </c>
      <c r="C433" s="69" t="s">
        <v>519</v>
      </c>
      <c r="D433" s="69" t="s">
        <v>650</v>
      </c>
      <c r="E433" s="70" t="s">
        <v>638</v>
      </c>
      <c r="F433" s="70" t="s">
        <v>1115</v>
      </c>
      <c r="G433" s="69" t="s">
        <v>976</v>
      </c>
      <c r="H433" s="109">
        <v>0</v>
      </c>
      <c r="I433" s="109">
        <v>200000</v>
      </c>
      <c r="J433" s="109">
        <f t="shared" si="37"/>
        <v>200000</v>
      </c>
      <c r="K433" s="71"/>
      <c r="L433" s="71"/>
      <c r="M433" s="101">
        <f t="shared" si="39"/>
        <v>0</v>
      </c>
      <c r="N433" s="71"/>
      <c r="O433" s="71"/>
      <c r="P433" s="101">
        <f t="shared" si="38"/>
        <v>0</v>
      </c>
      <c r="Q433" s="99"/>
      <c r="R433" s="99"/>
      <c r="S433" s="99"/>
    </row>
    <row r="434" spans="2:19" s="64" customFormat="1" ht="36">
      <c r="B434" s="92" t="s">
        <v>840</v>
      </c>
      <c r="C434" s="69" t="s">
        <v>519</v>
      </c>
      <c r="D434" s="69" t="s">
        <v>650</v>
      </c>
      <c r="E434" s="70" t="s">
        <v>638</v>
      </c>
      <c r="F434" s="70" t="s">
        <v>764</v>
      </c>
      <c r="G434" s="69"/>
      <c r="H434" s="109">
        <f>H435</f>
        <v>0</v>
      </c>
      <c r="I434" s="109">
        <f>I435</f>
        <v>0</v>
      </c>
      <c r="J434" s="109">
        <f t="shared" si="37"/>
        <v>0</v>
      </c>
      <c r="K434" s="71">
        <f>K435</f>
        <v>0</v>
      </c>
      <c r="L434" s="71">
        <f>L435</f>
        <v>0</v>
      </c>
      <c r="M434" s="101">
        <f t="shared" si="39"/>
        <v>0</v>
      </c>
      <c r="N434" s="71">
        <f>N435</f>
        <v>0</v>
      </c>
      <c r="O434" s="71">
        <f>O435</f>
        <v>0</v>
      </c>
      <c r="P434" s="101">
        <f t="shared" si="38"/>
        <v>0</v>
      </c>
      <c r="Q434" s="99"/>
      <c r="R434" s="99"/>
      <c r="S434" s="99"/>
    </row>
    <row r="435" spans="2:19" s="64" customFormat="1" ht="24">
      <c r="B435" s="92" t="s">
        <v>841</v>
      </c>
      <c r="C435" s="69" t="s">
        <v>519</v>
      </c>
      <c r="D435" s="69" t="s">
        <v>650</v>
      </c>
      <c r="E435" s="70" t="s">
        <v>638</v>
      </c>
      <c r="F435" s="70" t="s">
        <v>803</v>
      </c>
      <c r="G435" s="69"/>
      <c r="H435" s="109">
        <f>H436</f>
        <v>0</v>
      </c>
      <c r="I435" s="109">
        <f>I436</f>
        <v>0</v>
      </c>
      <c r="J435" s="109">
        <f t="shared" si="37"/>
        <v>0</v>
      </c>
      <c r="K435" s="71">
        <f>K436</f>
        <v>0</v>
      </c>
      <c r="L435" s="71">
        <f>L436</f>
        <v>0</v>
      </c>
      <c r="M435" s="101">
        <f t="shared" si="39"/>
        <v>0</v>
      </c>
      <c r="N435" s="71">
        <f>N436</f>
        <v>0</v>
      </c>
      <c r="O435" s="71">
        <f>O436</f>
        <v>0</v>
      </c>
      <c r="P435" s="101">
        <f t="shared" si="38"/>
        <v>0</v>
      </c>
      <c r="Q435" s="99"/>
      <c r="R435" s="99"/>
      <c r="S435" s="99"/>
    </row>
    <row r="436" spans="2:19" s="64" customFormat="1" ht="24">
      <c r="B436" s="92" t="s">
        <v>769</v>
      </c>
      <c r="C436" s="69" t="s">
        <v>519</v>
      </c>
      <c r="D436" s="69" t="s">
        <v>650</v>
      </c>
      <c r="E436" s="70" t="s">
        <v>638</v>
      </c>
      <c r="F436" s="70" t="s">
        <v>803</v>
      </c>
      <c r="G436" s="69" t="s">
        <v>976</v>
      </c>
      <c r="H436" s="109">
        <v>0</v>
      </c>
      <c r="I436" s="109"/>
      <c r="J436" s="109">
        <f t="shared" si="37"/>
        <v>0</v>
      </c>
      <c r="K436" s="71">
        <v>0</v>
      </c>
      <c r="L436" s="71"/>
      <c r="M436" s="101">
        <f t="shared" si="39"/>
        <v>0</v>
      </c>
      <c r="N436" s="71">
        <v>0</v>
      </c>
      <c r="O436" s="71"/>
      <c r="P436" s="101">
        <f t="shared" si="38"/>
        <v>0</v>
      </c>
      <c r="Q436" s="99"/>
      <c r="R436" s="99"/>
      <c r="S436" s="99"/>
    </row>
    <row r="437" spans="2:19" s="64" customFormat="1" ht="24">
      <c r="B437" s="92" t="s">
        <v>993</v>
      </c>
      <c r="C437" s="69" t="s">
        <v>519</v>
      </c>
      <c r="D437" s="69" t="s">
        <v>650</v>
      </c>
      <c r="E437" s="70" t="s">
        <v>638</v>
      </c>
      <c r="F437" s="70" t="s">
        <v>992</v>
      </c>
      <c r="G437" s="69"/>
      <c r="H437" s="109">
        <f>H438+H440</f>
        <v>0</v>
      </c>
      <c r="I437" s="109">
        <f>I438+I440</f>
        <v>0</v>
      </c>
      <c r="J437" s="109">
        <f t="shared" si="37"/>
        <v>0</v>
      </c>
      <c r="K437" s="71">
        <f>K438+K440</f>
        <v>0</v>
      </c>
      <c r="L437" s="71">
        <f>L438+L440</f>
        <v>0</v>
      </c>
      <c r="M437" s="101">
        <f t="shared" si="39"/>
        <v>0</v>
      </c>
      <c r="N437" s="71">
        <f>N438+N440</f>
        <v>0</v>
      </c>
      <c r="O437" s="71">
        <f>O438+O440</f>
        <v>0</v>
      </c>
      <c r="P437" s="101">
        <f t="shared" si="38"/>
        <v>0</v>
      </c>
      <c r="Q437" s="99"/>
      <c r="R437" s="99"/>
      <c r="S437" s="99"/>
    </row>
    <row r="438" spans="2:19" s="64" customFormat="1" ht="24">
      <c r="B438" s="92" t="s">
        <v>1051</v>
      </c>
      <c r="C438" s="69" t="s">
        <v>519</v>
      </c>
      <c r="D438" s="69" t="s">
        <v>650</v>
      </c>
      <c r="E438" s="70" t="s">
        <v>638</v>
      </c>
      <c r="F438" s="70" t="s">
        <v>1044</v>
      </c>
      <c r="G438" s="69"/>
      <c r="H438" s="109">
        <f>H439</f>
        <v>0</v>
      </c>
      <c r="I438" s="109">
        <f>I439</f>
        <v>0</v>
      </c>
      <c r="J438" s="109">
        <f t="shared" si="37"/>
        <v>0</v>
      </c>
      <c r="K438" s="71">
        <f>K439</f>
        <v>0</v>
      </c>
      <c r="L438" s="71">
        <f>L439</f>
        <v>0</v>
      </c>
      <c r="M438" s="101">
        <f t="shared" si="39"/>
        <v>0</v>
      </c>
      <c r="N438" s="71">
        <f>N439</f>
        <v>0</v>
      </c>
      <c r="O438" s="71">
        <f>O439</f>
        <v>0</v>
      </c>
      <c r="P438" s="101">
        <f t="shared" si="38"/>
        <v>0</v>
      </c>
      <c r="Q438" s="99"/>
      <c r="R438" s="99"/>
      <c r="S438" s="99"/>
    </row>
    <row r="439" spans="2:19" s="64" customFormat="1" ht="24">
      <c r="B439" s="92" t="s">
        <v>769</v>
      </c>
      <c r="C439" s="69" t="s">
        <v>519</v>
      </c>
      <c r="D439" s="69" t="s">
        <v>650</v>
      </c>
      <c r="E439" s="70" t="s">
        <v>638</v>
      </c>
      <c r="F439" s="70" t="s">
        <v>1044</v>
      </c>
      <c r="G439" s="69" t="s">
        <v>976</v>
      </c>
      <c r="H439" s="109">
        <v>0</v>
      </c>
      <c r="I439" s="109"/>
      <c r="J439" s="109">
        <f t="shared" si="37"/>
        <v>0</v>
      </c>
      <c r="K439" s="71">
        <v>0</v>
      </c>
      <c r="L439" s="71"/>
      <c r="M439" s="101">
        <f t="shared" si="39"/>
        <v>0</v>
      </c>
      <c r="N439" s="71">
        <v>0</v>
      </c>
      <c r="O439" s="71"/>
      <c r="P439" s="101">
        <f t="shared" si="38"/>
        <v>0</v>
      </c>
      <c r="Q439" s="99"/>
      <c r="R439" s="99"/>
      <c r="S439" s="99"/>
    </row>
    <row r="440" spans="2:19" s="64" customFormat="1" ht="24">
      <c r="B440" s="92" t="s">
        <v>1051</v>
      </c>
      <c r="C440" s="69" t="s">
        <v>519</v>
      </c>
      <c r="D440" s="69" t="s">
        <v>650</v>
      </c>
      <c r="E440" s="70" t="s">
        <v>638</v>
      </c>
      <c r="F440" s="70" t="s">
        <v>1045</v>
      </c>
      <c r="G440" s="69"/>
      <c r="H440" s="109">
        <f>H441</f>
        <v>0</v>
      </c>
      <c r="I440" s="109">
        <f>I441</f>
        <v>0</v>
      </c>
      <c r="J440" s="109">
        <f t="shared" si="37"/>
        <v>0</v>
      </c>
      <c r="K440" s="71">
        <f>K441</f>
        <v>0</v>
      </c>
      <c r="L440" s="71">
        <f>L441</f>
        <v>0</v>
      </c>
      <c r="M440" s="101">
        <f t="shared" si="39"/>
        <v>0</v>
      </c>
      <c r="N440" s="71">
        <f>N441</f>
        <v>0</v>
      </c>
      <c r="O440" s="71">
        <f>O441</f>
        <v>0</v>
      </c>
      <c r="P440" s="101">
        <f t="shared" si="38"/>
        <v>0</v>
      </c>
      <c r="Q440" s="99"/>
      <c r="R440" s="99"/>
      <c r="S440" s="99"/>
    </row>
    <row r="441" spans="2:19" s="64" customFormat="1" ht="24">
      <c r="B441" s="92" t="s">
        <v>769</v>
      </c>
      <c r="C441" s="69" t="s">
        <v>519</v>
      </c>
      <c r="D441" s="69" t="s">
        <v>650</v>
      </c>
      <c r="E441" s="70" t="s">
        <v>638</v>
      </c>
      <c r="F441" s="70" t="s">
        <v>1045</v>
      </c>
      <c r="G441" s="69" t="s">
        <v>976</v>
      </c>
      <c r="H441" s="109">
        <v>0</v>
      </c>
      <c r="I441" s="109"/>
      <c r="J441" s="109">
        <f t="shared" si="37"/>
        <v>0</v>
      </c>
      <c r="K441" s="71">
        <v>0</v>
      </c>
      <c r="L441" s="71"/>
      <c r="M441" s="101">
        <f t="shared" si="39"/>
        <v>0</v>
      </c>
      <c r="N441" s="71">
        <v>0</v>
      </c>
      <c r="O441" s="71"/>
      <c r="P441" s="101">
        <f t="shared" si="38"/>
        <v>0</v>
      </c>
      <c r="Q441" s="99"/>
      <c r="R441" s="99"/>
      <c r="S441" s="99"/>
    </row>
    <row r="442" spans="2:19" s="64" customFormat="1" ht="24">
      <c r="B442" s="92" t="s">
        <v>936</v>
      </c>
      <c r="C442" s="69" t="s">
        <v>519</v>
      </c>
      <c r="D442" s="69" t="s">
        <v>650</v>
      </c>
      <c r="E442" s="70" t="s">
        <v>638</v>
      </c>
      <c r="F442" s="70" t="s">
        <v>758</v>
      </c>
      <c r="G442" s="69"/>
      <c r="H442" s="109">
        <f>H443</f>
        <v>0</v>
      </c>
      <c r="I442" s="109">
        <f>I443</f>
        <v>0</v>
      </c>
      <c r="J442" s="109">
        <f t="shared" si="37"/>
        <v>0</v>
      </c>
      <c r="K442" s="71">
        <f>K443</f>
        <v>0</v>
      </c>
      <c r="L442" s="71">
        <f>L443</f>
        <v>0</v>
      </c>
      <c r="M442" s="101">
        <f t="shared" si="39"/>
        <v>0</v>
      </c>
      <c r="N442" s="71">
        <f>N443</f>
        <v>0</v>
      </c>
      <c r="O442" s="71">
        <f>O443</f>
        <v>0</v>
      </c>
      <c r="P442" s="101">
        <f t="shared" si="38"/>
        <v>0</v>
      </c>
      <c r="Q442" s="99"/>
      <c r="R442" s="99"/>
      <c r="S442" s="99"/>
    </row>
    <row r="443" spans="2:19" s="64" customFormat="1" ht="12.75">
      <c r="B443" s="92" t="s">
        <v>937</v>
      </c>
      <c r="C443" s="69" t="s">
        <v>519</v>
      </c>
      <c r="D443" s="69" t="s">
        <v>650</v>
      </c>
      <c r="E443" s="70" t="s">
        <v>638</v>
      </c>
      <c r="F443" s="70" t="s">
        <v>715</v>
      </c>
      <c r="G443" s="69"/>
      <c r="H443" s="109">
        <f>H444</f>
        <v>0</v>
      </c>
      <c r="I443" s="109">
        <f>I444</f>
        <v>0</v>
      </c>
      <c r="J443" s="109">
        <f t="shared" si="37"/>
        <v>0</v>
      </c>
      <c r="K443" s="71">
        <f>K444</f>
        <v>0</v>
      </c>
      <c r="L443" s="71">
        <f>L444</f>
        <v>0</v>
      </c>
      <c r="M443" s="101">
        <f t="shared" si="39"/>
        <v>0</v>
      </c>
      <c r="N443" s="71">
        <f>N444</f>
        <v>0</v>
      </c>
      <c r="O443" s="71">
        <f>O444</f>
        <v>0</v>
      </c>
      <c r="P443" s="101">
        <f t="shared" si="38"/>
        <v>0</v>
      </c>
      <c r="Q443" s="99"/>
      <c r="R443" s="99"/>
      <c r="S443" s="99"/>
    </row>
    <row r="444" spans="2:19" s="64" customFormat="1" ht="24">
      <c r="B444" s="92" t="s">
        <v>769</v>
      </c>
      <c r="C444" s="69" t="s">
        <v>519</v>
      </c>
      <c r="D444" s="69" t="s">
        <v>650</v>
      </c>
      <c r="E444" s="70" t="s">
        <v>638</v>
      </c>
      <c r="F444" s="70" t="s">
        <v>715</v>
      </c>
      <c r="G444" s="69">
        <v>600</v>
      </c>
      <c r="H444" s="109">
        <v>0</v>
      </c>
      <c r="I444" s="109"/>
      <c r="J444" s="109">
        <f t="shared" si="37"/>
        <v>0</v>
      </c>
      <c r="K444" s="71">
        <v>0</v>
      </c>
      <c r="L444" s="71"/>
      <c r="M444" s="101">
        <f t="shared" si="39"/>
        <v>0</v>
      </c>
      <c r="N444" s="71">
        <v>0</v>
      </c>
      <c r="O444" s="71"/>
      <c r="P444" s="101">
        <f t="shared" si="38"/>
        <v>0</v>
      </c>
      <c r="Q444" s="99"/>
      <c r="R444" s="99"/>
      <c r="S444" s="99"/>
    </row>
    <row r="445" spans="2:19" ht="12.75">
      <c r="B445" s="92" t="s">
        <v>394</v>
      </c>
      <c r="C445" s="80" t="s">
        <v>519</v>
      </c>
      <c r="D445" s="80" t="s">
        <v>650</v>
      </c>
      <c r="E445" s="81" t="s">
        <v>641</v>
      </c>
      <c r="F445" s="81"/>
      <c r="G445" s="80"/>
      <c r="H445" s="108">
        <f>H446</f>
        <v>4044036</v>
      </c>
      <c r="I445" s="109">
        <f>I446</f>
        <v>639192</v>
      </c>
      <c r="J445" s="109">
        <f t="shared" si="37"/>
        <v>4683228</v>
      </c>
      <c r="K445" s="82">
        <f>K446</f>
        <v>4044036</v>
      </c>
      <c r="L445" s="71">
        <f>L446</f>
        <v>384422</v>
      </c>
      <c r="M445" s="101">
        <f t="shared" si="39"/>
        <v>4428458</v>
      </c>
      <c r="N445" s="82">
        <f>N446</f>
        <v>0</v>
      </c>
      <c r="O445" s="71">
        <f>O446</f>
        <v>4428458</v>
      </c>
      <c r="P445" s="101">
        <f t="shared" si="38"/>
        <v>4428458</v>
      </c>
      <c r="Q445" s="99"/>
      <c r="R445" s="99"/>
      <c r="S445" s="99"/>
    </row>
    <row r="446" spans="2:19" ht="24">
      <c r="B446" s="92" t="s">
        <v>843</v>
      </c>
      <c r="C446" s="80" t="s">
        <v>519</v>
      </c>
      <c r="D446" s="80" t="s">
        <v>650</v>
      </c>
      <c r="E446" s="81" t="s">
        <v>641</v>
      </c>
      <c r="F446" s="81" t="s">
        <v>794</v>
      </c>
      <c r="G446" s="80"/>
      <c r="H446" s="108">
        <f>H447+H455+H451</f>
        <v>4044036</v>
      </c>
      <c r="I446" s="108">
        <f>I447+I455+I451</f>
        <v>639192</v>
      </c>
      <c r="J446" s="109">
        <f t="shared" si="37"/>
        <v>4683228</v>
      </c>
      <c r="K446" s="82">
        <f>K447+K455+K451</f>
        <v>4044036</v>
      </c>
      <c r="L446" s="82">
        <f>L447+L455+L451</f>
        <v>384422</v>
      </c>
      <c r="M446" s="101">
        <f t="shared" si="39"/>
        <v>4428458</v>
      </c>
      <c r="N446" s="82">
        <f>N447+N455+N451</f>
        <v>0</v>
      </c>
      <c r="O446" s="82">
        <f>O447+O455+O451</f>
        <v>4428458</v>
      </c>
      <c r="P446" s="101">
        <f t="shared" si="38"/>
        <v>4428458</v>
      </c>
      <c r="Q446" s="99"/>
      <c r="R446" s="99"/>
      <c r="S446" s="99"/>
    </row>
    <row r="447" spans="2:19" ht="12.75">
      <c r="B447" s="92" t="s">
        <v>844</v>
      </c>
      <c r="C447" s="80" t="s">
        <v>519</v>
      </c>
      <c r="D447" s="80" t="s">
        <v>650</v>
      </c>
      <c r="E447" s="81" t="s">
        <v>641</v>
      </c>
      <c r="F447" s="81" t="s">
        <v>795</v>
      </c>
      <c r="G447" s="80"/>
      <c r="H447" s="108">
        <f>H448</f>
        <v>838900</v>
      </c>
      <c r="I447" s="109">
        <f>I448</f>
        <v>32138</v>
      </c>
      <c r="J447" s="109">
        <f t="shared" si="37"/>
        <v>871038</v>
      </c>
      <c r="K447" s="82">
        <f>K448</f>
        <v>838900</v>
      </c>
      <c r="L447" s="71">
        <f>L448</f>
        <v>32138</v>
      </c>
      <c r="M447" s="101">
        <f t="shared" si="39"/>
        <v>871038</v>
      </c>
      <c r="N447" s="82">
        <f>N448</f>
        <v>0</v>
      </c>
      <c r="O447" s="71">
        <f>O448</f>
        <v>871038</v>
      </c>
      <c r="P447" s="101">
        <f t="shared" si="38"/>
        <v>871038</v>
      </c>
      <c r="Q447" s="99"/>
      <c r="R447" s="99"/>
      <c r="S447" s="99"/>
    </row>
    <row r="448" spans="2:19" ht="12.75">
      <c r="B448" s="92" t="s">
        <v>845</v>
      </c>
      <c r="C448" s="80" t="s">
        <v>519</v>
      </c>
      <c r="D448" s="80" t="s">
        <v>650</v>
      </c>
      <c r="E448" s="81" t="s">
        <v>641</v>
      </c>
      <c r="F448" s="81" t="s">
        <v>796</v>
      </c>
      <c r="G448" s="80"/>
      <c r="H448" s="108">
        <f>H449</f>
        <v>838900</v>
      </c>
      <c r="I448" s="109">
        <f>I449</f>
        <v>32138</v>
      </c>
      <c r="J448" s="109">
        <f aca="true" t="shared" si="40" ref="J448:J459">H448+I448</f>
        <v>871038</v>
      </c>
      <c r="K448" s="82">
        <f>K449</f>
        <v>838900</v>
      </c>
      <c r="L448" s="71">
        <f>L449</f>
        <v>32138</v>
      </c>
      <c r="M448" s="101">
        <f t="shared" si="39"/>
        <v>871038</v>
      </c>
      <c r="N448" s="82">
        <f>N449</f>
        <v>0</v>
      </c>
      <c r="O448" s="71">
        <f>O449</f>
        <v>871038</v>
      </c>
      <c r="P448" s="101">
        <f t="shared" si="38"/>
        <v>871038</v>
      </c>
      <c r="Q448" s="99"/>
      <c r="R448" s="99"/>
      <c r="S448" s="99"/>
    </row>
    <row r="449" spans="2:19" ht="48">
      <c r="B449" s="92" t="s">
        <v>767</v>
      </c>
      <c r="C449" s="80" t="s">
        <v>519</v>
      </c>
      <c r="D449" s="80" t="s">
        <v>650</v>
      </c>
      <c r="E449" s="81" t="s">
        <v>641</v>
      </c>
      <c r="F449" s="81" t="s">
        <v>796</v>
      </c>
      <c r="G449" s="80">
        <v>100</v>
      </c>
      <c r="H449" s="108">
        <v>838900</v>
      </c>
      <c r="I449" s="109">
        <v>32138</v>
      </c>
      <c r="J449" s="109">
        <f t="shared" si="40"/>
        <v>871038</v>
      </c>
      <c r="K449" s="82">
        <v>838900</v>
      </c>
      <c r="L449" s="71">
        <v>32138</v>
      </c>
      <c r="M449" s="101">
        <f t="shared" si="39"/>
        <v>871038</v>
      </c>
      <c r="N449" s="82">
        <v>0</v>
      </c>
      <c r="O449" s="71">
        <v>871038</v>
      </c>
      <c r="P449" s="101">
        <f t="shared" si="38"/>
        <v>871038</v>
      </c>
      <c r="Q449" s="99"/>
      <c r="R449" s="99"/>
      <c r="S449" s="99"/>
    </row>
    <row r="450" spans="2:19" ht="43.5" customHeight="1">
      <c r="B450" s="100" t="s">
        <v>1129</v>
      </c>
      <c r="C450" s="80" t="s">
        <v>519</v>
      </c>
      <c r="D450" s="80" t="s">
        <v>650</v>
      </c>
      <c r="E450" s="81" t="s">
        <v>641</v>
      </c>
      <c r="F450" s="81" t="s">
        <v>1128</v>
      </c>
      <c r="G450" s="80"/>
      <c r="H450" s="108">
        <f>H451</f>
        <v>0</v>
      </c>
      <c r="I450" s="108">
        <f>I451</f>
        <v>3812190</v>
      </c>
      <c r="J450" s="109">
        <f t="shared" si="40"/>
        <v>3812190</v>
      </c>
      <c r="K450" s="82">
        <f>K451</f>
        <v>0</v>
      </c>
      <c r="L450" s="82">
        <f>L451</f>
        <v>3557420</v>
      </c>
      <c r="M450" s="101">
        <f t="shared" si="39"/>
        <v>3557420</v>
      </c>
      <c r="N450" s="82">
        <f>N451</f>
        <v>0</v>
      </c>
      <c r="O450" s="82">
        <f>O451</f>
        <v>3557420</v>
      </c>
      <c r="P450" s="101">
        <f t="shared" si="38"/>
        <v>3557420</v>
      </c>
      <c r="Q450" s="99"/>
      <c r="R450" s="99"/>
      <c r="S450" s="99"/>
    </row>
    <row r="451" spans="2:19" ht="36">
      <c r="B451" s="100" t="s">
        <v>1127</v>
      </c>
      <c r="C451" s="80" t="s">
        <v>519</v>
      </c>
      <c r="D451" s="80" t="s">
        <v>650</v>
      </c>
      <c r="E451" s="81" t="s">
        <v>641</v>
      </c>
      <c r="F451" s="81" t="s">
        <v>1116</v>
      </c>
      <c r="G451" s="80"/>
      <c r="H451" s="108">
        <f>H452+H453+H454</f>
        <v>0</v>
      </c>
      <c r="I451" s="108">
        <f>I452+I453+I454</f>
        <v>3812190</v>
      </c>
      <c r="J451" s="109">
        <f t="shared" si="40"/>
        <v>3812190</v>
      </c>
      <c r="K451" s="82">
        <f>K452+K453+K454</f>
        <v>0</v>
      </c>
      <c r="L451" s="82">
        <f>L452+L453+L454</f>
        <v>3557420</v>
      </c>
      <c r="M451" s="101">
        <f t="shared" si="39"/>
        <v>3557420</v>
      </c>
      <c r="N451" s="82">
        <f>N452+N453+N454</f>
        <v>0</v>
      </c>
      <c r="O451" s="82">
        <f>O452+O453+O454</f>
        <v>3557420</v>
      </c>
      <c r="P451" s="101">
        <f t="shared" si="38"/>
        <v>3557420</v>
      </c>
      <c r="Q451" s="99"/>
      <c r="R451" s="99"/>
      <c r="S451" s="99"/>
    </row>
    <row r="452" spans="2:19" ht="48">
      <c r="B452" s="92" t="s">
        <v>767</v>
      </c>
      <c r="C452" s="80" t="s">
        <v>519</v>
      </c>
      <c r="D452" s="80" t="s">
        <v>650</v>
      </c>
      <c r="E452" s="81" t="s">
        <v>641</v>
      </c>
      <c r="F452" s="81" t="s">
        <v>1116</v>
      </c>
      <c r="G452" s="80" t="s">
        <v>735</v>
      </c>
      <c r="H452" s="108">
        <v>0</v>
      </c>
      <c r="I452" s="109">
        <v>3423050</v>
      </c>
      <c r="J452" s="109">
        <f t="shared" si="40"/>
        <v>3423050</v>
      </c>
      <c r="K452" s="82">
        <v>0</v>
      </c>
      <c r="L452" s="71">
        <v>3393050</v>
      </c>
      <c r="M452" s="101">
        <f t="shared" si="39"/>
        <v>3393050</v>
      </c>
      <c r="N452" s="82">
        <v>0</v>
      </c>
      <c r="O452" s="71">
        <v>3393050</v>
      </c>
      <c r="P452" s="101">
        <f t="shared" si="38"/>
        <v>3393050</v>
      </c>
      <c r="Q452" s="99"/>
      <c r="R452" s="99"/>
      <c r="S452" s="99"/>
    </row>
    <row r="453" spans="2:19" ht="24">
      <c r="B453" s="92" t="s">
        <v>768</v>
      </c>
      <c r="C453" s="80" t="s">
        <v>519</v>
      </c>
      <c r="D453" s="80" t="s">
        <v>650</v>
      </c>
      <c r="E453" s="81" t="s">
        <v>641</v>
      </c>
      <c r="F453" s="81" t="s">
        <v>1116</v>
      </c>
      <c r="G453" s="80" t="s">
        <v>974</v>
      </c>
      <c r="H453" s="108">
        <v>0</v>
      </c>
      <c r="I453" s="109">
        <v>373940</v>
      </c>
      <c r="J453" s="109">
        <f t="shared" si="40"/>
        <v>373940</v>
      </c>
      <c r="K453" s="82">
        <v>0</v>
      </c>
      <c r="L453" s="71">
        <v>149170</v>
      </c>
      <c r="M453" s="101">
        <f t="shared" si="39"/>
        <v>149170</v>
      </c>
      <c r="N453" s="82">
        <v>0</v>
      </c>
      <c r="O453" s="71">
        <v>149170</v>
      </c>
      <c r="P453" s="101">
        <f t="shared" si="38"/>
        <v>149170</v>
      </c>
      <c r="Q453" s="99"/>
      <c r="R453" s="99"/>
      <c r="S453" s="99"/>
    </row>
    <row r="454" spans="2:19" ht="12.75">
      <c r="B454" s="92" t="s">
        <v>771</v>
      </c>
      <c r="C454" s="80" t="s">
        <v>519</v>
      </c>
      <c r="D454" s="80" t="s">
        <v>650</v>
      </c>
      <c r="E454" s="81" t="s">
        <v>641</v>
      </c>
      <c r="F454" s="81" t="s">
        <v>1116</v>
      </c>
      <c r="G454" s="80" t="s">
        <v>970</v>
      </c>
      <c r="H454" s="108">
        <v>0</v>
      </c>
      <c r="I454" s="109">
        <v>15200</v>
      </c>
      <c r="J454" s="109">
        <f t="shared" si="40"/>
        <v>15200</v>
      </c>
      <c r="K454" s="82"/>
      <c r="L454" s="71">
        <v>15200</v>
      </c>
      <c r="M454" s="101">
        <f t="shared" si="39"/>
        <v>15200</v>
      </c>
      <c r="N454" s="82"/>
      <c r="O454" s="71">
        <v>15200</v>
      </c>
      <c r="P454" s="101">
        <f t="shared" si="38"/>
        <v>15200</v>
      </c>
      <c r="Q454" s="99"/>
      <c r="R454" s="99"/>
      <c r="S454" s="99"/>
    </row>
    <row r="455" spans="2:19" ht="24">
      <c r="B455" s="92" t="s">
        <v>846</v>
      </c>
      <c r="C455" s="80" t="s">
        <v>519</v>
      </c>
      <c r="D455" s="80" t="s">
        <v>650</v>
      </c>
      <c r="E455" s="81" t="s">
        <v>641</v>
      </c>
      <c r="F455" s="81" t="s">
        <v>797</v>
      </c>
      <c r="G455" s="80"/>
      <c r="H455" s="108">
        <f>H456</f>
        <v>3205136</v>
      </c>
      <c r="I455" s="109">
        <f>I456</f>
        <v>-3205136</v>
      </c>
      <c r="J455" s="109">
        <f t="shared" si="40"/>
        <v>0</v>
      </c>
      <c r="K455" s="82">
        <f>K456</f>
        <v>3205136</v>
      </c>
      <c r="L455" s="71">
        <f>L456</f>
        <v>-3205136</v>
      </c>
      <c r="M455" s="101">
        <f t="shared" si="39"/>
        <v>0</v>
      </c>
      <c r="N455" s="82">
        <f>N456</f>
        <v>0</v>
      </c>
      <c r="O455" s="71">
        <f>O456</f>
        <v>0</v>
      </c>
      <c r="P455" s="101">
        <f t="shared" si="38"/>
        <v>0</v>
      </c>
      <c r="Q455" s="99"/>
      <c r="R455" s="99"/>
      <c r="S455" s="99"/>
    </row>
    <row r="456" spans="2:19" ht="24">
      <c r="B456" s="92" t="s">
        <v>847</v>
      </c>
      <c r="C456" s="80" t="s">
        <v>519</v>
      </c>
      <c r="D456" s="80" t="s">
        <v>650</v>
      </c>
      <c r="E456" s="81" t="s">
        <v>641</v>
      </c>
      <c r="F456" s="81" t="s">
        <v>798</v>
      </c>
      <c r="G456" s="80"/>
      <c r="H456" s="108">
        <f>H457+H458+H459</f>
        <v>3205136</v>
      </c>
      <c r="I456" s="109">
        <f>I457+I458+I459</f>
        <v>-3205136</v>
      </c>
      <c r="J456" s="109">
        <f t="shared" si="40"/>
        <v>0</v>
      </c>
      <c r="K456" s="82">
        <f>K457+K458+K459</f>
        <v>3205136</v>
      </c>
      <c r="L456" s="71">
        <f>L457+L458+L459</f>
        <v>-3205136</v>
      </c>
      <c r="M456" s="101">
        <f t="shared" si="39"/>
        <v>0</v>
      </c>
      <c r="N456" s="82">
        <f>N457+N458+N459</f>
        <v>0</v>
      </c>
      <c r="O456" s="71">
        <f>O457+O458+O459</f>
        <v>0</v>
      </c>
      <c r="P456" s="101">
        <f t="shared" si="38"/>
        <v>0</v>
      </c>
      <c r="Q456" s="99"/>
      <c r="R456" s="99"/>
      <c r="S456" s="99"/>
    </row>
    <row r="457" spans="2:19" ht="48">
      <c r="B457" s="92" t="s">
        <v>767</v>
      </c>
      <c r="C457" s="80" t="s">
        <v>519</v>
      </c>
      <c r="D457" s="80" t="s">
        <v>650</v>
      </c>
      <c r="E457" s="81" t="s">
        <v>641</v>
      </c>
      <c r="F457" s="81" t="s">
        <v>798</v>
      </c>
      <c r="G457" s="80">
        <v>100</v>
      </c>
      <c r="H457" s="108">
        <f>2994250-300000</f>
        <v>2694250</v>
      </c>
      <c r="I457" s="109">
        <v>-2694250</v>
      </c>
      <c r="J457" s="109">
        <f t="shared" si="40"/>
        <v>0</v>
      </c>
      <c r="K457" s="82">
        <f>2994250-300000</f>
        <v>2694250</v>
      </c>
      <c r="L457" s="71">
        <v>-2694250</v>
      </c>
      <c r="M457" s="101">
        <f t="shared" si="39"/>
        <v>0</v>
      </c>
      <c r="N457" s="82">
        <v>0</v>
      </c>
      <c r="O457" s="71"/>
      <c r="P457" s="101">
        <f t="shared" si="38"/>
        <v>0</v>
      </c>
      <c r="Q457" s="99"/>
      <c r="R457" s="99"/>
      <c r="S457" s="99"/>
    </row>
    <row r="458" spans="2:19" ht="24">
      <c r="B458" s="92" t="s">
        <v>768</v>
      </c>
      <c r="C458" s="80" t="s">
        <v>519</v>
      </c>
      <c r="D458" s="80" t="s">
        <v>650</v>
      </c>
      <c r="E458" s="81" t="s">
        <v>641</v>
      </c>
      <c r="F458" s="81" t="s">
        <v>798</v>
      </c>
      <c r="G458" s="80">
        <v>200</v>
      </c>
      <c r="H458" s="108">
        <v>476286</v>
      </c>
      <c r="I458" s="109">
        <v>-476286</v>
      </c>
      <c r="J458" s="109">
        <f t="shared" si="40"/>
        <v>0</v>
      </c>
      <c r="K458" s="82">
        <v>476286</v>
      </c>
      <c r="L458" s="71">
        <v>-476286</v>
      </c>
      <c r="M458" s="101">
        <f t="shared" si="39"/>
        <v>0</v>
      </c>
      <c r="N458" s="82">
        <v>0</v>
      </c>
      <c r="O458" s="71"/>
      <c r="P458" s="101">
        <f t="shared" si="38"/>
        <v>0</v>
      </c>
      <c r="Q458" s="99"/>
      <c r="R458" s="99"/>
      <c r="S458" s="99"/>
    </row>
    <row r="459" spans="2:19" ht="12.75">
      <c r="B459" s="92" t="s">
        <v>771</v>
      </c>
      <c r="C459" s="80" t="s">
        <v>519</v>
      </c>
      <c r="D459" s="80" t="s">
        <v>650</v>
      </c>
      <c r="E459" s="81" t="s">
        <v>641</v>
      </c>
      <c r="F459" s="81" t="s">
        <v>798</v>
      </c>
      <c r="G459" s="80">
        <v>800</v>
      </c>
      <c r="H459" s="108">
        <v>34600</v>
      </c>
      <c r="I459" s="109">
        <v>-34600</v>
      </c>
      <c r="J459" s="109">
        <f t="shared" si="40"/>
        <v>0</v>
      </c>
      <c r="K459" s="82">
        <v>34600</v>
      </c>
      <c r="L459" s="71">
        <v>-34600</v>
      </c>
      <c r="M459" s="101">
        <f t="shared" si="39"/>
        <v>0</v>
      </c>
      <c r="N459" s="82">
        <v>0</v>
      </c>
      <c r="O459" s="71"/>
      <c r="P459" s="101">
        <f t="shared" si="38"/>
        <v>0</v>
      </c>
      <c r="Q459" s="99"/>
      <c r="R459" s="99"/>
      <c r="S459" s="99"/>
    </row>
    <row r="460" spans="2:19" ht="36">
      <c r="B460" s="84" t="s">
        <v>651</v>
      </c>
      <c r="C460" s="77" t="s">
        <v>537</v>
      </c>
      <c r="D460" s="78"/>
      <c r="E460" s="78"/>
      <c r="F460" s="78"/>
      <c r="G460" s="78"/>
      <c r="H460" s="106">
        <f>H462+H478+H533+H540+H552+H584+H524</f>
        <v>317620523</v>
      </c>
      <c r="I460" s="106">
        <f>I462+I478+I533+I540+I552+I584+I524</f>
        <v>11298925</v>
      </c>
      <c r="J460" s="106">
        <f>H460+I460</f>
        <v>328919448</v>
      </c>
      <c r="K460" s="79">
        <f>K462+K478+K533+K540+K552+K584+K524</f>
        <v>314552954</v>
      </c>
      <c r="L460" s="79">
        <f>L462+L478+L533+L540+L552+L584+L524</f>
        <v>10719947</v>
      </c>
      <c r="M460" s="79">
        <f t="shared" si="39"/>
        <v>325272901</v>
      </c>
      <c r="N460" s="79">
        <f>N462+N478+N533+N540+N552+N584+N524</f>
        <v>0</v>
      </c>
      <c r="O460" s="79">
        <f>O462+O478+O533+O540+O552+O584+O524</f>
        <v>320314169</v>
      </c>
      <c r="P460" s="79">
        <f t="shared" si="38"/>
        <v>320314169</v>
      </c>
      <c r="Q460" s="98"/>
      <c r="R460" s="98"/>
      <c r="S460" s="98"/>
    </row>
    <row r="461" spans="2:19" ht="12.75">
      <c r="B461" s="92" t="s">
        <v>955</v>
      </c>
      <c r="C461" s="80" t="s">
        <v>537</v>
      </c>
      <c r="D461" s="80" t="s">
        <v>649</v>
      </c>
      <c r="E461" s="81"/>
      <c r="F461" s="81"/>
      <c r="G461" s="80"/>
      <c r="H461" s="108">
        <f>H462+H478+H533+H540+H552+H524</f>
        <v>312167523</v>
      </c>
      <c r="I461" s="108">
        <f>I462+I478+I533+I540+I552+I524</f>
        <v>10182925</v>
      </c>
      <c r="J461" s="109">
        <f>H461+I461</f>
        <v>322350448</v>
      </c>
      <c r="K461" s="82">
        <f>K462+K478+K533+K540+K552+K524</f>
        <v>309099954</v>
      </c>
      <c r="L461" s="82">
        <f>L462+L478+L533+L540+L552+L524</f>
        <v>9603947</v>
      </c>
      <c r="M461" s="101">
        <f t="shared" si="39"/>
        <v>318703901</v>
      </c>
      <c r="N461" s="82">
        <f>N462+N478+N533+N540+N552+N524</f>
        <v>0</v>
      </c>
      <c r="O461" s="82">
        <f>O462+O478+O533+O540+O552+O524</f>
        <v>313745169</v>
      </c>
      <c r="P461" s="101">
        <f t="shared" si="38"/>
        <v>313745169</v>
      </c>
      <c r="Q461" s="99"/>
      <c r="R461" s="99"/>
      <c r="S461" s="99"/>
    </row>
    <row r="462" spans="2:19" ht="12.75">
      <c r="B462" s="92" t="s">
        <v>393</v>
      </c>
      <c r="C462" s="80" t="s">
        <v>537</v>
      </c>
      <c r="D462" s="80" t="s">
        <v>649</v>
      </c>
      <c r="E462" s="81" t="s">
        <v>638</v>
      </c>
      <c r="F462" s="81"/>
      <c r="G462" s="80"/>
      <c r="H462" s="108">
        <f>H463+H475+H472</f>
        <v>83858391</v>
      </c>
      <c r="I462" s="108">
        <f>I463+I475+I472</f>
        <v>4679472</v>
      </c>
      <c r="J462" s="109">
        <f aca="true" t="shared" si="41" ref="J462:J525">H462+I462</f>
        <v>88537863</v>
      </c>
      <c r="K462" s="82">
        <f>K463+K475+K472</f>
        <v>82476768</v>
      </c>
      <c r="L462" s="82">
        <f>L463+L475+L472</f>
        <v>1941895</v>
      </c>
      <c r="M462" s="101">
        <f t="shared" si="39"/>
        <v>84418663</v>
      </c>
      <c r="N462" s="82">
        <f>N463+N475+N472</f>
        <v>0</v>
      </c>
      <c r="O462" s="82">
        <f>O463+O475+O472</f>
        <v>84418663</v>
      </c>
      <c r="P462" s="101">
        <f t="shared" si="38"/>
        <v>84418663</v>
      </c>
      <c r="Q462" s="99"/>
      <c r="R462" s="99"/>
      <c r="S462" s="99"/>
    </row>
    <row r="463" spans="2:19" ht="12.75">
      <c r="B463" s="92" t="s">
        <v>1079</v>
      </c>
      <c r="C463" s="80" t="s">
        <v>537</v>
      </c>
      <c r="D463" s="80" t="s">
        <v>649</v>
      </c>
      <c r="E463" s="81" t="s">
        <v>638</v>
      </c>
      <c r="F463" s="81" t="s">
        <v>759</v>
      </c>
      <c r="G463" s="80"/>
      <c r="H463" s="108">
        <f>H464+H466+H468+H470</f>
        <v>83858391</v>
      </c>
      <c r="I463" s="108">
        <f>I464+I466+I468+I470</f>
        <v>4349472</v>
      </c>
      <c r="J463" s="109">
        <f t="shared" si="41"/>
        <v>88207863</v>
      </c>
      <c r="K463" s="82">
        <f>K464+K466+K468+K470</f>
        <v>82476768</v>
      </c>
      <c r="L463" s="82">
        <f>L464+L466+L468+L470</f>
        <v>1941895</v>
      </c>
      <c r="M463" s="101">
        <f t="shared" si="39"/>
        <v>84418663</v>
      </c>
      <c r="N463" s="82">
        <f>N464+N466+N468+N470</f>
        <v>0</v>
      </c>
      <c r="O463" s="82">
        <f>O464+O466+O468+O470</f>
        <v>84418663</v>
      </c>
      <c r="P463" s="101">
        <f t="shared" si="38"/>
        <v>84418663</v>
      </c>
      <c r="Q463" s="99"/>
      <c r="R463" s="99"/>
      <c r="S463" s="99"/>
    </row>
    <row r="464" spans="2:19" ht="12.75">
      <c r="B464" s="92" t="s">
        <v>855</v>
      </c>
      <c r="C464" s="80" t="s">
        <v>537</v>
      </c>
      <c r="D464" s="80" t="s">
        <v>649</v>
      </c>
      <c r="E464" s="81" t="s">
        <v>638</v>
      </c>
      <c r="F464" s="81" t="s">
        <v>716</v>
      </c>
      <c r="G464" s="80"/>
      <c r="H464" s="108">
        <f>H465</f>
        <v>31069001</v>
      </c>
      <c r="I464" s="108">
        <f>I465</f>
        <v>1824872</v>
      </c>
      <c r="J464" s="109">
        <f t="shared" si="41"/>
        <v>32893873</v>
      </c>
      <c r="K464" s="82">
        <f>K465</f>
        <v>29687378</v>
      </c>
      <c r="L464" s="82">
        <f>L465</f>
        <v>-582705</v>
      </c>
      <c r="M464" s="101">
        <f t="shared" si="39"/>
        <v>29104673</v>
      </c>
      <c r="N464" s="82">
        <f>N465</f>
        <v>0</v>
      </c>
      <c r="O464" s="82">
        <f>O465</f>
        <v>29104673</v>
      </c>
      <c r="P464" s="101">
        <f t="shared" si="38"/>
        <v>29104673</v>
      </c>
      <c r="Q464" s="99"/>
      <c r="R464" s="99"/>
      <c r="S464" s="99"/>
    </row>
    <row r="465" spans="2:19" ht="24">
      <c r="B465" s="92" t="s">
        <v>769</v>
      </c>
      <c r="C465" s="80" t="s">
        <v>537</v>
      </c>
      <c r="D465" s="80" t="s">
        <v>649</v>
      </c>
      <c r="E465" s="81" t="s">
        <v>638</v>
      </c>
      <c r="F465" s="81" t="s">
        <v>716</v>
      </c>
      <c r="G465" s="80">
        <v>600</v>
      </c>
      <c r="H465" s="108">
        <f>29864333+300000+904668</f>
        <v>31069001</v>
      </c>
      <c r="I465" s="109">
        <v>1824872</v>
      </c>
      <c r="J465" s="109">
        <f t="shared" si="41"/>
        <v>32893873</v>
      </c>
      <c r="K465" s="82">
        <f>28482710+300000+904668</f>
        <v>29687378</v>
      </c>
      <c r="L465" s="71">
        <v>-582705</v>
      </c>
      <c r="M465" s="101">
        <f t="shared" si="39"/>
        <v>29104673</v>
      </c>
      <c r="N465" s="82">
        <v>0</v>
      </c>
      <c r="O465" s="71">
        <v>29104673</v>
      </c>
      <c r="P465" s="101">
        <f aca="true" t="shared" si="42" ref="P465:P528">N465+O465</f>
        <v>29104673</v>
      </c>
      <c r="Q465" s="99"/>
      <c r="R465" s="99"/>
      <c r="S465" s="99"/>
    </row>
    <row r="466" spans="2:19" ht="96">
      <c r="B466" s="94" t="s">
        <v>857</v>
      </c>
      <c r="C466" s="80" t="s">
        <v>537</v>
      </c>
      <c r="D466" s="80" t="s">
        <v>649</v>
      </c>
      <c r="E466" s="81" t="s">
        <v>638</v>
      </c>
      <c r="F466" s="81" t="s">
        <v>717</v>
      </c>
      <c r="G466" s="80"/>
      <c r="H466" s="108">
        <f>H467</f>
        <v>52648390</v>
      </c>
      <c r="I466" s="108">
        <f>I467</f>
        <v>1315100</v>
      </c>
      <c r="J466" s="109">
        <f t="shared" si="41"/>
        <v>53963490</v>
      </c>
      <c r="K466" s="82">
        <f>K467</f>
        <v>52648390</v>
      </c>
      <c r="L466" s="82">
        <f>L467</f>
        <v>1315100</v>
      </c>
      <c r="M466" s="101">
        <f aca="true" t="shared" si="43" ref="M466:M529">K466+L466</f>
        <v>53963490</v>
      </c>
      <c r="N466" s="82">
        <f>N467</f>
        <v>0</v>
      </c>
      <c r="O466" s="82">
        <f>O467</f>
        <v>53963490</v>
      </c>
      <c r="P466" s="101">
        <f t="shared" si="42"/>
        <v>53963490</v>
      </c>
      <c r="Q466" s="99"/>
      <c r="R466" s="99"/>
      <c r="S466" s="99"/>
    </row>
    <row r="467" spans="2:19" ht="24">
      <c r="B467" s="92" t="s">
        <v>769</v>
      </c>
      <c r="C467" s="80" t="s">
        <v>537</v>
      </c>
      <c r="D467" s="80" t="s">
        <v>649</v>
      </c>
      <c r="E467" s="81" t="s">
        <v>638</v>
      </c>
      <c r="F467" s="81" t="s">
        <v>717</v>
      </c>
      <c r="G467" s="80">
        <v>600</v>
      </c>
      <c r="H467" s="108">
        <v>52648390</v>
      </c>
      <c r="I467" s="109">
        <v>1315100</v>
      </c>
      <c r="J467" s="109">
        <f t="shared" si="41"/>
        <v>53963490</v>
      </c>
      <c r="K467" s="82">
        <v>52648390</v>
      </c>
      <c r="L467" s="71">
        <v>1315100</v>
      </c>
      <c r="M467" s="101">
        <f t="shared" si="43"/>
        <v>53963490</v>
      </c>
      <c r="N467" s="82">
        <v>0</v>
      </c>
      <c r="O467" s="71">
        <v>53963490</v>
      </c>
      <c r="P467" s="101">
        <f t="shared" si="42"/>
        <v>53963490</v>
      </c>
      <c r="Q467" s="99"/>
      <c r="R467" s="99"/>
      <c r="S467" s="99"/>
    </row>
    <row r="468" spans="2:19" s="64" customFormat="1" ht="24">
      <c r="B468" s="92" t="s">
        <v>858</v>
      </c>
      <c r="C468" s="69" t="s">
        <v>537</v>
      </c>
      <c r="D468" s="69" t="s">
        <v>649</v>
      </c>
      <c r="E468" s="70" t="s">
        <v>638</v>
      </c>
      <c r="F468" s="70" t="s">
        <v>718</v>
      </c>
      <c r="G468" s="69"/>
      <c r="H468" s="109">
        <f>H469</f>
        <v>141000</v>
      </c>
      <c r="I468" s="109">
        <f>I469</f>
        <v>1209500</v>
      </c>
      <c r="J468" s="109">
        <f t="shared" si="41"/>
        <v>1350500</v>
      </c>
      <c r="K468" s="71">
        <f>K469</f>
        <v>141000</v>
      </c>
      <c r="L468" s="71">
        <f>L469</f>
        <v>1209500</v>
      </c>
      <c r="M468" s="101">
        <f t="shared" si="43"/>
        <v>1350500</v>
      </c>
      <c r="N468" s="71">
        <f>N469</f>
        <v>0</v>
      </c>
      <c r="O468" s="71">
        <f>O469</f>
        <v>1350500</v>
      </c>
      <c r="P468" s="101">
        <f t="shared" si="42"/>
        <v>1350500</v>
      </c>
      <c r="Q468" s="99"/>
      <c r="R468" s="99"/>
      <c r="S468" s="99"/>
    </row>
    <row r="469" spans="2:19" s="64" customFormat="1" ht="24">
      <c r="B469" s="92" t="s">
        <v>769</v>
      </c>
      <c r="C469" s="69" t="s">
        <v>537</v>
      </c>
      <c r="D469" s="69" t="s">
        <v>649</v>
      </c>
      <c r="E469" s="70" t="s">
        <v>638</v>
      </c>
      <c r="F469" s="70" t="s">
        <v>718</v>
      </c>
      <c r="G469" s="69">
        <v>600</v>
      </c>
      <c r="H469" s="109">
        <v>141000</v>
      </c>
      <c r="I469" s="109">
        <v>1209500</v>
      </c>
      <c r="J469" s="109">
        <f t="shared" si="41"/>
        <v>1350500</v>
      </c>
      <c r="K469" s="71">
        <v>141000</v>
      </c>
      <c r="L469" s="71">
        <v>1209500</v>
      </c>
      <c r="M469" s="101">
        <f t="shared" si="43"/>
        <v>1350500</v>
      </c>
      <c r="N469" s="71">
        <v>0</v>
      </c>
      <c r="O469" s="71">
        <v>1350500</v>
      </c>
      <c r="P469" s="101">
        <f t="shared" si="42"/>
        <v>1350500</v>
      </c>
      <c r="Q469" s="99"/>
      <c r="R469" s="99"/>
      <c r="S469" s="99"/>
    </row>
    <row r="470" spans="2:19" s="64" customFormat="1" ht="24">
      <c r="B470" s="92" t="s">
        <v>1004</v>
      </c>
      <c r="C470" s="69" t="s">
        <v>537</v>
      </c>
      <c r="D470" s="69" t="s">
        <v>649</v>
      </c>
      <c r="E470" s="70" t="s">
        <v>638</v>
      </c>
      <c r="F470" s="70" t="s">
        <v>1000</v>
      </c>
      <c r="G470" s="69"/>
      <c r="H470" s="109">
        <f>H471</f>
        <v>0</v>
      </c>
      <c r="I470" s="109">
        <f>I471</f>
        <v>0</v>
      </c>
      <c r="J470" s="109">
        <f t="shared" si="41"/>
        <v>0</v>
      </c>
      <c r="K470" s="71">
        <f>K471</f>
        <v>0</v>
      </c>
      <c r="L470" s="71">
        <f>L471</f>
        <v>0</v>
      </c>
      <c r="M470" s="101">
        <f t="shared" si="43"/>
        <v>0</v>
      </c>
      <c r="N470" s="71">
        <f>N471</f>
        <v>0</v>
      </c>
      <c r="O470" s="71">
        <f>O471</f>
        <v>0</v>
      </c>
      <c r="P470" s="101">
        <f t="shared" si="42"/>
        <v>0</v>
      </c>
      <c r="Q470" s="99"/>
      <c r="R470" s="99"/>
      <c r="S470" s="99"/>
    </row>
    <row r="471" spans="2:19" s="64" customFormat="1" ht="24">
      <c r="B471" s="92" t="s">
        <v>769</v>
      </c>
      <c r="C471" s="69" t="s">
        <v>537</v>
      </c>
      <c r="D471" s="69" t="s">
        <v>649</v>
      </c>
      <c r="E471" s="70" t="s">
        <v>638</v>
      </c>
      <c r="F471" s="70" t="s">
        <v>1000</v>
      </c>
      <c r="G471" s="69" t="s">
        <v>976</v>
      </c>
      <c r="H471" s="109">
        <v>0</v>
      </c>
      <c r="I471" s="109"/>
      <c r="J471" s="109">
        <f t="shared" si="41"/>
        <v>0</v>
      </c>
      <c r="K471" s="71">
        <v>0</v>
      </c>
      <c r="L471" s="71"/>
      <c r="M471" s="101">
        <f t="shared" si="43"/>
        <v>0</v>
      </c>
      <c r="N471" s="71">
        <v>0</v>
      </c>
      <c r="O471" s="71"/>
      <c r="P471" s="101">
        <f t="shared" si="42"/>
        <v>0</v>
      </c>
      <c r="Q471" s="99"/>
      <c r="R471" s="99"/>
      <c r="S471" s="99"/>
    </row>
    <row r="472" spans="2:19" s="64" customFormat="1" ht="36">
      <c r="B472" s="92" t="s">
        <v>868</v>
      </c>
      <c r="C472" s="69" t="s">
        <v>537</v>
      </c>
      <c r="D472" s="69" t="s">
        <v>649</v>
      </c>
      <c r="E472" s="70" t="s">
        <v>638</v>
      </c>
      <c r="F472" s="70" t="s">
        <v>738</v>
      </c>
      <c r="G472" s="69"/>
      <c r="H472" s="109">
        <f>H473</f>
        <v>0</v>
      </c>
      <c r="I472" s="109">
        <f>I473</f>
        <v>330000</v>
      </c>
      <c r="J472" s="109">
        <f t="shared" si="41"/>
        <v>330000</v>
      </c>
      <c r="K472" s="71">
        <f>K473</f>
        <v>0</v>
      </c>
      <c r="L472" s="71">
        <f>L473</f>
        <v>0</v>
      </c>
      <c r="M472" s="101">
        <f t="shared" si="43"/>
        <v>0</v>
      </c>
      <c r="N472" s="71">
        <f>N473</f>
        <v>0</v>
      </c>
      <c r="O472" s="71">
        <f>O473</f>
        <v>0</v>
      </c>
      <c r="P472" s="101">
        <f t="shared" si="42"/>
        <v>0</v>
      </c>
      <c r="Q472" s="99"/>
      <c r="R472" s="99"/>
      <c r="S472" s="99"/>
    </row>
    <row r="473" spans="2:19" s="64" customFormat="1" ht="24">
      <c r="B473" s="92" t="s">
        <v>985</v>
      </c>
      <c r="C473" s="69" t="s">
        <v>537</v>
      </c>
      <c r="D473" s="69" t="s">
        <v>649</v>
      </c>
      <c r="E473" s="70" t="s">
        <v>638</v>
      </c>
      <c r="F473" s="70" t="s">
        <v>981</v>
      </c>
      <c r="G473" s="69"/>
      <c r="H473" s="109">
        <f>H474</f>
        <v>0</v>
      </c>
      <c r="I473" s="109">
        <f>I474</f>
        <v>330000</v>
      </c>
      <c r="J473" s="109">
        <f t="shared" si="41"/>
        <v>330000</v>
      </c>
      <c r="K473" s="71">
        <f>K474</f>
        <v>0</v>
      </c>
      <c r="L473" s="71">
        <f>L474</f>
        <v>0</v>
      </c>
      <c r="M473" s="101">
        <f t="shared" si="43"/>
        <v>0</v>
      </c>
      <c r="N473" s="71">
        <f>N474</f>
        <v>0</v>
      </c>
      <c r="O473" s="71">
        <f>O474</f>
        <v>0</v>
      </c>
      <c r="P473" s="101">
        <f t="shared" si="42"/>
        <v>0</v>
      </c>
      <c r="Q473" s="99"/>
      <c r="R473" s="99"/>
      <c r="S473" s="99"/>
    </row>
    <row r="474" spans="2:19" s="64" customFormat="1" ht="24">
      <c r="B474" s="92" t="s">
        <v>769</v>
      </c>
      <c r="C474" s="69" t="s">
        <v>537</v>
      </c>
      <c r="D474" s="69" t="s">
        <v>649</v>
      </c>
      <c r="E474" s="70" t="s">
        <v>638</v>
      </c>
      <c r="F474" s="70" t="s">
        <v>981</v>
      </c>
      <c r="G474" s="69" t="s">
        <v>976</v>
      </c>
      <c r="H474" s="109">
        <v>0</v>
      </c>
      <c r="I474" s="109">
        <v>330000</v>
      </c>
      <c r="J474" s="109">
        <f t="shared" si="41"/>
        <v>330000</v>
      </c>
      <c r="K474" s="71">
        <v>0</v>
      </c>
      <c r="L474" s="71"/>
      <c r="M474" s="101">
        <f t="shared" si="43"/>
        <v>0</v>
      </c>
      <c r="N474" s="71">
        <v>0</v>
      </c>
      <c r="O474" s="71"/>
      <c r="P474" s="101">
        <f t="shared" si="42"/>
        <v>0</v>
      </c>
      <c r="Q474" s="99"/>
      <c r="R474" s="99"/>
      <c r="S474" s="99"/>
    </row>
    <row r="475" spans="2:19" s="64" customFormat="1" ht="36">
      <c r="B475" s="92" t="s">
        <v>878</v>
      </c>
      <c r="C475" s="69" t="s">
        <v>537</v>
      </c>
      <c r="D475" s="69" t="s">
        <v>649</v>
      </c>
      <c r="E475" s="70" t="s">
        <v>638</v>
      </c>
      <c r="F475" s="70" t="s">
        <v>762</v>
      </c>
      <c r="G475" s="69"/>
      <c r="H475" s="109">
        <f>H476</f>
        <v>0</v>
      </c>
      <c r="I475" s="109">
        <f>I476</f>
        <v>0</v>
      </c>
      <c r="J475" s="109">
        <f t="shared" si="41"/>
        <v>0</v>
      </c>
      <c r="K475" s="71">
        <f>K476</f>
        <v>0</v>
      </c>
      <c r="L475" s="71">
        <f>L476</f>
        <v>0</v>
      </c>
      <c r="M475" s="101">
        <f t="shared" si="43"/>
        <v>0</v>
      </c>
      <c r="N475" s="71">
        <f>N476</f>
        <v>0</v>
      </c>
      <c r="O475" s="71">
        <f>O476</f>
        <v>0</v>
      </c>
      <c r="P475" s="101">
        <f t="shared" si="42"/>
        <v>0</v>
      </c>
      <c r="Q475" s="99"/>
      <c r="R475" s="99"/>
      <c r="S475" s="99"/>
    </row>
    <row r="476" spans="2:19" s="64" customFormat="1" ht="24">
      <c r="B476" s="92" t="s">
        <v>995</v>
      </c>
      <c r="C476" s="69" t="s">
        <v>537</v>
      </c>
      <c r="D476" s="69" t="s">
        <v>649</v>
      </c>
      <c r="E476" s="70" t="s">
        <v>638</v>
      </c>
      <c r="F476" s="70" t="s">
        <v>989</v>
      </c>
      <c r="G476" s="69"/>
      <c r="H476" s="109">
        <f>H477</f>
        <v>0</v>
      </c>
      <c r="I476" s="109">
        <f>I477</f>
        <v>0</v>
      </c>
      <c r="J476" s="109">
        <f t="shared" si="41"/>
        <v>0</v>
      </c>
      <c r="K476" s="71">
        <f>K477</f>
        <v>0</v>
      </c>
      <c r="L476" s="71">
        <f>L477</f>
        <v>0</v>
      </c>
      <c r="M476" s="101">
        <f t="shared" si="43"/>
        <v>0</v>
      </c>
      <c r="N476" s="71">
        <f>N477</f>
        <v>0</v>
      </c>
      <c r="O476" s="71">
        <f>O477</f>
        <v>0</v>
      </c>
      <c r="P476" s="101">
        <f t="shared" si="42"/>
        <v>0</v>
      </c>
      <c r="Q476" s="99"/>
      <c r="R476" s="99"/>
      <c r="S476" s="99"/>
    </row>
    <row r="477" spans="2:19" s="64" customFormat="1" ht="24">
      <c r="B477" s="92" t="s">
        <v>769</v>
      </c>
      <c r="C477" s="69" t="s">
        <v>537</v>
      </c>
      <c r="D477" s="69" t="s">
        <v>649</v>
      </c>
      <c r="E477" s="70" t="s">
        <v>638</v>
      </c>
      <c r="F477" s="70" t="s">
        <v>989</v>
      </c>
      <c r="G477" s="69" t="s">
        <v>976</v>
      </c>
      <c r="H477" s="109">
        <v>0</v>
      </c>
      <c r="I477" s="109"/>
      <c r="J477" s="109">
        <f t="shared" si="41"/>
        <v>0</v>
      </c>
      <c r="K477" s="71">
        <v>0</v>
      </c>
      <c r="L477" s="71"/>
      <c r="M477" s="101">
        <f t="shared" si="43"/>
        <v>0</v>
      </c>
      <c r="N477" s="71">
        <v>0</v>
      </c>
      <c r="O477" s="71"/>
      <c r="P477" s="101">
        <f t="shared" si="42"/>
        <v>0</v>
      </c>
      <c r="Q477" s="99"/>
      <c r="R477" s="99"/>
      <c r="S477" s="99"/>
    </row>
    <row r="478" spans="2:19" ht="12.75">
      <c r="B478" s="92" t="s">
        <v>478</v>
      </c>
      <c r="C478" s="80" t="s">
        <v>537</v>
      </c>
      <c r="D478" s="80" t="s">
        <v>649</v>
      </c>
      <c r="E478" s="81" t="s">
        <v>639</v>
      </c>
      <c r="F478" s="81"/>
      <c r="G478" s="80"/>
      <c r="H478" s="108">
        <f>H482+H499+H510+H521+H479+H505+H502+H515+H518</f>
        <v>195163952</v>
      </c>
      <c r="I478" s="108">
        <f>I482+I499+I510+I521+I479+I505+I502+I515+I518</f>
        <v>7444381</v>
      </c>
      <c r="J478" s="109">
        <f t="shared" si="41"/>
        <v>202608333</v>
      </c>
      <c r="K478" s="82">
        <f>K482+K499+K510+K521+K479+K505+K502+K515+K518</f>
        <v>193821668</v>
      </c>
      <c r="L478" s="82">
        <f>L482+L499+L510+L521+L479+L505+L502+L515+L518</f>
        <v>13125530</v>
      </c>
      <c r="M478" s="101">
        <f t="shared" si="43"/>
        <v>206947198</v>
      </c>
      <c r="N478" s="82">
        <f>N482+N499+N510+N521+N479+N505+N502+N515+N518</f>
        <v>0</v>
      </c>
      <c r="O478" s="82">
        <f>O482+O499+O510+O521+O479+O505+O502+O515+O518</f>
        <v>201816086</v>
      </c>
      <c r="P478" s="101">
        <f t="shared" si="42"/>
        <v>201816086</v>
      </c>
      <c r="Q478" s="99"/>
      <c r="R478" s="99"/>
      <c r="S478" s="99"/>
    </row>
    <row r="479" spans="2:19" ht="24">
      <c r="B479" s="92" t="s">
        <v>852</v>
      </c>
      <c r="C479" s="80" t="s">
        <v>537</v>
      </c>
      <c r="D479" s="80" t="s">
        <v>649</v>
      </c>
      <c r="E479" s="81" t="s">
        <v>639</v>
      </c>
      <c r="F479" s="81" t="s">
        <v>760</v>
      </c>
      <c r="G479" s="80"/>
      <c r="H479" s="108">
        <f>H480</f>
        <v>0</v>
      </c>
      <c r="I479" s="108">
        <f>I480</f>
        <v>0</v>
      </c>
      <c r="J479" s="109">
        <f t="shared" si="41"/>
        <v>0</v>
      </c>
      <c r="K479" s="82">
        <f>K480</f>
        <v>0</v>
      </c>
      <c r="L479" s="82">
        <f>L480</f>
        <v>0</v>
      </c>
      <c r="M479" s="101">
        <f t="shared" si="43"/>
        <v>0</v>
      </c>
      <c r="N479" s="82">
        <f>N480</f>
        <v>0</v>
      </c>
      <c r="O479" s="82">
        <f>O480</f>
        <v>0</v>
      </c>
      <c r="P479" s="101">
        <f t="shared" si="42"/>
        <v>0</v>
      </c>
      <c r="Q479" s="99"/>
      <c r="R479" s="99"/>
      <c r="S479" s="99"/>
    </row>
    <row r="480" spans="2:19" ht="24">
      <c r="B480" s="92" t="s">
        <v>853</v>
      </c>
      <c r="C480" s="80" t="s">
        <v>537</v>
      </c>
      <c r="D480" s="80" t="s">
        <v>649</v>
      </c>
      <c r="E480" s="81" t="s">
        <v>639</v>
      </c>
      <c r="F480" s="81" t="s">
        <v>719</v>
      </c>
      <c r="G480" s="80"/>
      <c r="H480" s="108">
        <f>H481</f>
        <v>0</v>
      </c>
      <c r="I480" s="108">
        <f>I481</f>
        <v>0</v>
      </c>
      <c r="J480" s="109">
        <f t="shared" si="41"/>
        <v>0</v>
      </c>
      <c r="K480" s="82">
        <f>K481</f>
        <v>0</v>
      </c>
      <c r="L480" s="82">
        <f>L481</f>
        <v>0</v>
      </c>
      <c r="M480" s="101">
        <f t="shared" si="43"/>
        <v>0</v>
      </c>
      <c r="N480" s="82">
        <f>N481</f>
        <v>0</v>
      </c>
      <c r="O480" s="82">
        <f>O481</f>
        <v>0</v>
      </c>
      <c r="P480" s="101">
        <f t="shared" si="42"/>
        <v>0</v>
      </c>
      <c r="Q480" s="99"/>
      <c r="R480" s="99"/>
      <c r="S480" s="99"/>
    </row>
    <row r="481" spans="2:19" ht="24">
      <c r="B481" s="92" t="s">
        <v>769</v>
      </c>
      <c r="C481" s="80" t="s">
        <v>537</v>
      </c>
      <c r="D481" s="80" t="s">
        <v>649</v>
      </c>
      <c r="E481" s="81" t="s">
        <v>639</v>
      </c>
      <c r="F481" s="81" t="s">
        <v>719</v>
      </c>
      <c r="G481" s="80">
        <v>600</v>
      </c>
      <c r="H481" s="108">
        <v>0</v>
      </c>
      <c r="I481" s="109"/>
      <c r="J481" s="109">
        <f t="shared" si="41"/>
        <v>0</v>
      </c>
      <c r="K481" s="82">
        <v>0</v>
      </c>
      <c r="L481" s="71"/>
      <c r="M481" s="101">
        <f t="shared" si="43"/>
        <v>0</v>
      </c>
      <c r="N481" s="82">
        <v>0</v>
      </c>
      <c r="O481" s="71"/>
      <c r="P481" s="101">
        <f t="shared" si="42"/>
        <v>0</v>
      </c>
      <c r="Q481" s="99"/>
      <c r="R481" s="99"/>
      <c r="S481" s="99"/>
    </row>
    <row r="482" spans="2:19" ht="12.75">
      <c r="B482" s="92" t="s">
        <v>1078</v>
      </c>
      <c r="C482" s="80" t="s">
        <v>537</v>
      </c>
      <c r="D482" s="80" t="s">
        <v>649</v>
      </c>
      <c r="E482" s="81" t="s">
        <v>639</v>
      </c>
      <c r="F482" s="81" t="s">
        <v>761</v>
      </c>
      <c r="G482" s="80"/>
      <c r="H482" s="108">
        <f>H483+H487+H489+H491+H493+H495+H497+H485</f>
        <v>189163952</v>
      </c>
      <c r="I482" s="108">
        <f>I483+I487+I489+I491+I493+I495+I497+I485</f>
        <v>13194281</v>
      </c>
      <c r="J482" s="109">
        <f t="shared" si="41"/>
        <v>202358233</v>
      </c>
      <c r="K482" s="82">
        <f>K483+K487+K489+K491+K493+K495+K497+K485</f>
        <v>193821668</v>
      </c>
      <c r="L482" s="82">
        <f>L483+L487+L489+L491+L493+L495+L497+L485</f>
        <v>13125530</v>
      </c>
      <c r="M482" s="101">
        <f t="shared" si="43"/>
        <v>206947198</v>
      </c>
      <c r="N482" s="82">
        <f>N483+N487+N489+N491+N493+N495+N497+N485</f>
        <v>0</v>
      </c>
      <c r="O482" s="82">
        <f>O483+O487+O489+O491+O493+O495+O497+O485</f>
        <v>201816086</v>
      </c>
      <c r="P482" s="101">
        <f t="shared" si="42"/>
        <v>201816086</v>
      </c>
      <c r="Q482" s="99"/>
      <c r="R482" s="99"/>
      <c r="S482" s="99"/>
    </row>
    <row r="483" spans="2:19" ht="12.75">
      <c r="B483" s="92" t="s">
        <v>867</v>
      </c>
      <c r="C483" s="80" t="s">
        <v>537</v>
      </c>
      <c r="D483" s="80" t="s">
        <v>649</v>
      </c>
      <c r="E483" s="81" t="s">
        <v>639</v>
      </c>
      <c r="F483" s="81" t="s">
        <v>804</v>
      </c>
      <c r="G483" s="80"/>
      <c r="H483" s="108">
        <f>H484</f>
        <v>53497802</v>
      </c>
      <c r="I483" s="108">
        <f>I484</f>
        <v>13793231</v>
      </c>
      <c r="J483" s="109">
        <f t="shared" si="41"/>
        <v>67291033</v>
      </c>
      <c r="K483" s="82">
        <f>K484</f>
        <v>58167668</v>
      </c>
      <c r="L483" s="82">
        <f>L484</f>
        <v>14212330</v>
      </c>
      <c r="M483" s="101">
        <f t="shared" si="43"/>
        <v>72379998</v>
      </c>
      <c r="N483" s="82">
        <f>N484</f>
        <v>0</v>
      </c>
      <c r="O483" s="82">
        <f>O484</f>
        <v>67248886</v>
      </c>
      <c r="P483" s="101">
        <f t="shared" si="42"/>
        <v>67248886</v>
      </c>
      <c r="Q483" s="99"/>
      <c r="R483" s="99"/>
      <c r="S483" s="99"/>
    </row>
    <row r="484" spans="2:19" ht="24">
      <c r="B484" s="92" t="s">
        <v>769</v>
      </c>
      <c r="C484" s="80" t="s">
        <v>537</v>
      </c>
      <c r="D484" s="80" t="s">
        <v>649</v>
      </c>
      <c r="E484" s="81" t="s">
        <v>639</v>
      </c>
      <c r="F484" s="81" t="s">
        <v>804</v>
      </c>
      <c r="G484" s="80">
        <v>600</v>
      </c>
      <c r="H484" s="108">
        <f>59497802-6000000</f>
        <v>53497802</v>
      </c>
      <c r="I484" s="109">
        <f>13793241-10</f>
        <v>13793231</v>
      </c>
      <c r="J484" s="109">
        <f t="shared" si="41"/>
        <v>67291033</v>
      </c>
      <c r="K484" s="82">
        <v>58167668</v>
      </c>
      <c r="L484" s="71">
        <v>14212330</v>
      </c>
      <c r="M484" s="101">
        <f t="shared" si="43"/>
        <v>72379998</v>
      </c>
      <c r="N484" s="82">
        <v>0</v>
      </c>
      <c r="O484" s="71">
        <f>66580895+667991</f>
        <v>67248886</v>
      </c>
      <c r="P484" s="101">
        <f t="shared" si="42"/>
        <v>67248886</v>
      </c>
      <c r="Q484" s="99"/>
      <c r="R484" s="99"/>
      <c r="S484" s="99"/>
    </row>
    <row r="485" spans="2:19" s="64" customFormat="1" ht="24">
      <c r="B485" s="92" t="s">
        <v>996</v>
      </c>
      <c r="C485" s="69" t="s">
        <v>537</v>
      </c>
      <c r="D485" s="69" t="s">
        <v>649</v>
      </c>
      <c r="E485" s="70" t="s">
        <v>639</v>
      </c>
      <c r="F485" s="70" t="s">
        <v>990</v>
      </c>
      <c r="G485" s="69"/>
      <c r="H485" s="109">
        <f>H486</f>
        <v>0</v>
      </c>
      <c r="I485" s="109">
        <f>I486</f>
        <v>0</v>
      </c>
      <c r="J485" s="109">
        <f t="shared" si="41"/>
        <v>0</v>
      </c>
      <c r="K485" s="71">
        <f>K486</f>
        <v>0</v>
      </c>
      <c r="L485" s="71">
        <f>L486</f>
        <v>0</v>
      </c>
      <c r="M485" s="101">
        <f t="shared" si="43"/>
        <v>0</v>
      </c>
      <c r="N485" s="71">
        <f>N486</f>
        <v>0</v>
      </c>
      <c r="O485" s="71">
        <f>O486</f>
        <v>0</v>
      </c>
      <c r="P485" s="101">
        <f t="shared" si="42"/>
        <v>0</v>
      </c>
      <c r="Q485" s="99"/>
      <c r="R485" s="99"/>
      <c r="S485" s="99"/>
    </row>
    <row r="486" spans="2:19" s="64" customFormat="1" ht="24">
      <c r="B486" s="92" t="s">
        <v>769</v>
      </c>
      <c r="C486" s="69" t="s">
        <v>537</v>
      </c>
      <c r="D486" s="69" t="s">
        <v>649</v>
      </c>
      <c r="E486" s="70" t="s">
        <v>639</v>
      </c>
      <c r="F486" s="70" t="s">
        <v>990</v>
      </c>
      <c r="G486" s="69" t="s">
        <v>976</v>
      </c>
      <c r="H486" s="109"/>
      <c r="I486" s="109"/>
      <c r="J486" s="109">
        <f t="shared" si="41"/>
        <v>0</v>
      </c>
      <c r="K486" s="71"/>
      <c r="L486" s="71"/>
      <c r="M486" s="101">
        <f t="shared" si="43"/>
        <v>0</v>
      </c>
      <c r="N486" s="71">
        <v>0</v>
      </c>
      <c r="O486" s="71"/>
      <c r="P486" s="101">
        <f t="shared" si="42"/>
        <v>0</v>
      </c>
      <c r="Q486" s="99"/>
      <c r="R486" s="99"/>
      <c r="S486" s="99"/>
    </row>
    <row r="487" spans="2:19" ht="96">
      <c r="B487" s="94" t="s">
        <v>857</v>
      </c>
      <c r="C487" s="80" t="s">
        <v>537</v>
      </c>
      <c r="D487" s="80" t="s">
        <v>649</v>
      </c>
      <c r="E487" s="81" t="s">
        <v>639</v>
      </c>
      <c r="F487" s="81" t="s">
        <v>805</v>
      </c>
      <c r="G487" s="80"/>
      <c r="H487" s="108">
        <f>H488</f>
        <v>130979400</v>
      </c>
      <c r="I487" s="108">
        <f>I488</f>
        <v>495800</v>
      </c>
      <c r="J487" s="109">
        <f t="shared" si="41"/>
        <v>131475200</v>
      </c>
      <c r="K487" s="82">
        <f>K488</f>
        <v>130979400</v>
      </c>
      <c r="L487" s="82">
        <f>L488</f>
        <v>495800</v>
      </c>
      <c r="M487" s="101">
        <f t="shared" si="43"/>
        <v>131475200</v>
      </c>
      <c r="N487" s="82">
        <f>N488</f>
        <v>0</v>
      </c>
      <c r="O487" s="82">
        <f>O488</f>
        <v>131475200</v>
      </c>
      <c r="P487" s="101">
        <f t="shared" si="42"/>
        <v>131475200</v>
      </c>
      <c r="Q487" s="99"/>
      <c r="R487" s="99"/>
      <c r="S487" s="99"/>
    </row>
    <row r="488" spans="2:19" ht="24">
      <c r="B488" s="92" t="s">
        <v>769</v>
      </c>
      <c r="C488" s="80" t="s">
        <v>537</v>
      </c>
      <c r="D488" s="80" t="s">
        <v>649</v>
      </c>
      <c r="E488" s="81" t="s">
        <v>639</v>
      </c>
      <c r="F488" s="81" t="s">
        <v>805</v>
      </c>
      <c r="G488" s="80">
        <v>600</v>
      </c>
      <c r="H488" s="108">
        <v>130979400</v>
      </c>
      <c r="I488" s="109">
        <v>495800</v>
      </c>
      <c r="J488" s="109">
        <f t="shared" si="41"/>
        <v>131475200</v>
      </c>
      <c r="K488" s="82">
        <v>130979400</v>
      </c>
      <c r="L488" s="71">
        <v>495800</v>
      </c>
      <c r="M488" s="101">
        <f t="shared" si="43"/>
        <v>131475200</v>
      </c>
      <c r="N488" s="82">
        <v>0</v>
      </c>
      <c r="O488" s="71">
        <v>131475200</v>
      </c>
      <c r="P488" s="101">
        <f t="shared" si="42"/>
        <v>131475200</v>
      </c>
      <c r="Q488" s="99"/>
      <c r="R488" s="99"/>
      <c r="S488" s="99"/>
    </row>
    <row r="489" spans="2:19" ht="24">
      <c r="B489" s="92" t="s">
        <v>858</v>
      </c>
      <c r="C489" s="80" t="s">
        <v>537</v>
      </c>
      <c r="D489" s="80" t="s">
        <v>649</v>
      </c>
      <c r="E489" s="81" t="s">
        <v>639</v>
      </c>
      <c r="F489" s="81" t="s">
        <v>806</v>
      </c>
      <c r="G489" s="80"/>
      <c r="H489" s="108">
        <f>H490</f>
        <v>1201900</v>
      </c>
      <c r="I489" s="108">
        <f>I490</f>
        <v>-1201900</v>
      </c>
      <c r="J489" s="109">
        <f t="shared" si="41"/>
        <v>0</v>
      </c>
      <c r="K489" s="82">
        <f>K490</f>
        <v>1201900</v>
      </c>
      <c r="L489" s="82">
        <f>L490</f>
        <v>-1201900</v>
      </c>
      <c r="M489" s="101">
        <f t="shared" si="43"/>
        <v>0</v>
      </c>
      <c r="N489" s="82">
        <f>N490</f>
        <v>0</v>
      </c>
      <c r="O489" s="82">
        <f>O490</f>
        <v>0</v>
      </c>
      <c r="P489" s="101">
        <f t="shared" si="42"/>
        <v>0</v>
      </c>
      <c r="Q489" s="99"/>
      <c r="R489" s="99"/>
      <c r="S489" s="99"/>
    </row>
    <row r="490" spans="2:19" ht="24">
      <c r="B490" s="92" t="s">
        <v>769</v>
      </c>
      <c r="C490" s="80" t="s">
        <v>537</v>
      </c>
      <c r="D490" s="80" t="s">
        <v>649</v>
      </c>
      <c r="E490" s="81" t="s">
        <v>639</v>
      </c>
      <c r="F490" s="81" t="s">
        <v>806</v>
      </c>
      <c r="G490" s="80">
        <v>600</v>
      </c>
      <c r="H490" s="108">
        <v>1201900</v>
      </c>
      <c r="I490" s="109">
        <v>-1201900</v>
      </c>
      <c r="J490" s="109">
        <f t="shared" si="41"/>
        <v>0</v>
      </c>
      <c r="K490" s="82">
        <v>1201900</v>
      </c>
      <c r="L490" s="71">
        <v>-1201900</v>
      </c>
      <c r="M490" s="101">
        <f t="shared" si="43"/>
        <v>0</v>
      </c>
      <c r="N490" s="82">
        <v>0</v>
      </c>
      <c r="O490" s="71"/>
      <c r="P490" s="101">
        <f t="shared" si="42"/>
        <v>0</v>
      </c>
      <c r="Q490" s="99"/>
      <c r="R490" s="99"/>
      <c r="S490" s="99"/>
    </row>
    <row r="491" spans="2:19" ht="24">
      <c r="B491" s="92" t="s">
        <v>862</v>
      </c>
      <c r="C491" s="80" t="s">
        <v>537</v>
      </c>
      <c r="D491" s="80" t="s">
        <v>649</v>
      </c>
      <c r="E491" s="81" t="s">
        <v>639</v>
      </c>
      <c r="F491" s="81" t="s">
        <v>807</v>
      </c>
      <c r="G491" s="80"/>
      <c r="H491" s="108">
        <f>H492</f>
        <v>255150</v>
      </c>
      <c r="I491" s="108">
        <f>I492</f>
        <v>-235150</v>
      </c>
      <c r="J491" s="109">
        <f t="shared" si="41"/>
        <v>20000</v>
      </c>
      <c r="K491" s="82">
        <f>K492</f>
        <v>243000</v>
      </c>
      <c r="L491" s="82">
        <f>L492</f>
        <v>-223000</v>
      </c>
      <c r="M491" s="101">
        <f t="shared" si="43"/>
        <v>20000</v>
      </c>
      <c r="N491" s="82">
        <f>N492</f>
        <v>0</v>
      </c>
      <c r="O491" s="82">
        <f>O492</f>
        <v>20000</v>
      </c>
      <c r="P491" s="101">
        <f t="shared" si="42"/>
        <v>20000</v>
      </c>
      <c r="Q491" s="99"/>
      <c r="R491" s="99"/>
      <c r="S491" s="99"/>
    </row>
    <row r="492" spans="2:19" ht="24">
      <c r="B492" s="92" t="s">
        <v>769</v>
      </c>
      <c r="C492" s="80" t="s">
        <v>537</v>
      </c>
      <c r="D492" s="80" t="s">
        <v>649</v>
      </c>
      <c r="E492" s="81" t="s">
        <v>639</v>
      </c>
      <c r="F492" s="81" t="s">
        <v>807</v>
      </c>
      <c r="G492" s="80">
        <v>600</v>
      </c>
      <c r="H492" s="108">
        <v>255150</v>
      </c>
      <c r="I492" s="109">
        <v>-235150</v>
      </c>
      <c r="J492" s="109">
        <f t="shared" si="41"/>
        <v>20000</v>
      </c>
      <c r="K492" s="82">
        <v>243000</v>
      </c>
      <c r="L492" s="71">
        <v>-223000</v>
      </c>
      <c r="M492" s="101">
        <f t="shared" si="43"/>
        <v>20000</v>
      </c>
      <c r="N492" s="82">
        <v>0</v>
      </c>
      <c r="O492" s="71">
        <v>20000</v>
      </c>
      <c r="P492" s="101">
        <f t="shared" si="42"/>
        <v>20000</v>
      </c>
      <c r="Q492" s="99"/>
      <c r="R492" s="99"/>
      <c r="S492" s="99"/>
    </row>
    <row r="493" spans="2:19" s="64" customFormat="1" ht="12.75">
      <c r="B493" s="92" t="s">
        <v>860</v>
      </c>
      <c r="C493" s="69" t="s">
        <v>537</v>
      </c>
      <c r="D493" s="69" t="s">
        <v>649</v>
      </c>
      <c r="E493" s="70" t="s">
        <v>639</v>
      </c>
      <c r="F493" s="70" t="s">
        <v>720</v>
      </c>
      <c r="G493" s="69"/>
      <c r="H493" s="109">
        <f>H494</f>
        <v>0</v>
      </c>
      <c r="I493" s="109">
        <f>I494</f>
        <v>0</v>
      </c>
      <c r="J493" s="109">
        <f t="shared" si="41"/>
        <v>0</v>
      </c>
      <c r="K493" s="71">
        <f>K494</f>
        <v>0</v>
      </c>
      <c r="L493" s="71">
        <f>L494</f>
        <v>0</v>
      </c>
      <c r="M493" s="101">
        <f t="shared" si="43"/>
        <v>0</v>
      </c>
      <c r="N493" s="71">
        <f>N494</f>
        <v>0</v>
      </c>
      <c r="O493" s="71">
        <f>O494</f>
        <v>0</v>
      </c>
      <c r="P493" s="101">
        <f t="shared" si="42"/>
        <v>0</v>
      </c>
      <c r="Q493" s="99"/>
      <c r="R493" s="99"/>
      <c r="S493" s="99"/>
    </row>
    <row r="494" spans="2:19" s="64" customFormat="1" ht="24">
      <c r="B494" s="92" t="s">
        <v>769</v>
      </c>
      <c r="C494" s="69" t="s">
        <v>537</v>
      </c>
      <c r="D494" s="69" t="s">
        <v>649</v>
      </c>
      <c r="E494" s="70" t="s">
        <v>639</v>
      </c>
      <c r="F494" s="70" t="s">
        <v>720</v>
      </c>
      <c r="G494" s="69">
        <v>600</v>
      </c>
      <c r="H494" s="109">
        <v>0</v>
      </c>
      <c r="I494" s="109"/>
      <c r="J494" s="109">
        <f t="shared" si="41"/>
        <v>0</v>
      </c>
      <c r="K494" s="71">
        <v>0</v>
      </c>
      <c r="L494" s="71"/>
      <c r="M494" s="101">
        <f t="shared" si="43"/>
        <v>0</v>
      </c>
      <c r="N494" s="71">
        <v>0</v>
      </c>
      <c r="O494" s="71"/>
      <c r="P494" s="101">
        <f t="shared" si="42"/>
        <v>0</v>
      </c>
      <c r="Q494" s="99"/>
      <c r="R494" s="99"/>
      <c r="S494" s="99"/>
    </row>
    <row r="495" spans="2:19" ht="12.75">
      <c r="B495" s="92" t="s">
        <v>861</v>
      </c>
      <c r="C495" s="80" t="s">
        <v>537</v>
      </c>
      <c r="D495" s="80" t="s">
        <v>649</v>
      </c>
      <c r="E495" s="81" t="s">
        <v>639</v>
      </c>
      <c r="F495" s="81" t="s">
        <v>721</v>
      </c>
      <c r="G495" s="80"/>
      <c r="H495" s="108">
        <f>H496</f>
        <v>2729700</v>
      </c>
      <c r="I495" s="108">
        <f>I496</f>
        <v>-157700</v>
      </c>
      <c r="J495" s="109">
        <f t="shared" si="41"/>
        <v>2572000</v>
      </c>
      <c r="K495" s="82">
        <f>K496</f>
        <v>2729700</v>
      </c>
      <c r="L495" s="82">
        <f>L496</f>
        <v>-157700</v>
      </c>
      <c r="M495" s="101">
        <f t="shared" si="43"/>
        <v>2572000</v>
      </c>
      <c r="N495" s="82">
        <f>N496</f>
        <v>0</v>
      </c>
      <c r="O495" s="82">
        <f>O496</f>
        <v>2572000</v>
      </c>
      <c r="P495" s="101">
        <f t="shared" si="42"/>
        <v>2572000</v>
      </c>
      <c r="Q495" s="99"/>
      <c r="R495" s="99"/>
      <c r="S495" s="99"/>
    </row>
    <row r="496" spans="2:19" ht="24">
      <c r="B496" s="92" t="s">
        <v>769</v>
      </c>
      <c r="C496" s="80" t="s">
        <v>537</v>
      </c>
      <c r="D496" s="80" t="s">
        <v>649</v>
      </c>
      <c r="E496" s="81" t="s">
        <v>639</v>
      </c>
      <c r="F496" s="81" t="s">
        <v>721</v>
      </c>
      <c r="G496" s="80">
        <v>600</v>
      </c>
      <c r="H496" s="108">
        <v>2729700</v>
      </c>
      <c r="I496" s="109">
        <v>-157700</v>
      </c>
      <c r="J496" s="109">
        <f t="shared" si="41"/>
        <v>2572000</v>
      </c>
      <c r="K496" s="82">
        <v>2729700</v>
      </c>
      <c r="L496" s="71">
        <v>-157700</v>
      </c>
      <c r="M496" s="101">
        <f t="shared" si="43"/>
        <v>2572000</v>
      </c>
      <c r="N496" s="82">
        <v>0</v>
      </c>
      <c r="O496" s="71">
        <v>2572000</v>
      </c>
      <c r="P496" s="101">
        <f t="shared" si="42"/>
        <v>2572000</v>
      </c>
      <c r="Q496" s="99"/>
      <c r="R496" s="99"/>
      <c r="S496" s="99"/>
    </row>
    <row r="497" spans="2:19" ht="12.75">
      <c r="B497" s="92" t="s">
        <v>861</v>
      </c>
      <c r="C497" s="80" t="s">
        <v>537</v>
      </c>
      <c r="D497" s="80" t="s">
        <v>649</v>
      </c>
      <c r="E497" s="81" t="s">
        <v>639</v>
      </c>
      <c r="F497" s="81" t="s">
        <v>722</v>
      </c>
      <c r="G497" s="80"/>
      <c r="H497" s="108">
        <f>H498</f>
        <v>500000</v>
      </c>
      <c r="I497" s="108">
        <f>I498</f>
        <v>500000</v>
      </c>
      <c r="J497" s="109">
        <f t="shared" si="41"/>
        <v>1000000</v>
      </c>
      <c r="K497" s="82">
        <f>K498</f>
        <v>500000</v>
      </c>
      <c r="L497" s="82">
        <f>L498</f>
        <v>0</v>
      </c>
      <c r="M497" s="101">
        <f t="shared" si="43"/>
        <v>500000</v>
      </c>
      <c r="N497" s="82">
        <f>N498</f>
        <v>0</v>
      </c>
      <c r="O497" s="82">
        <f>O498</f>
        <v>500000</v>
      </c>
      <c r="P497" s="101">
        <f t="shared" si="42"/>
        <v>500000</v>
      </c>
      <c r="Q497" s="99"/>
      <c r="R497" s="99"/>
      <c r="S497" s="99"/>
    </row>
    <row r="498" spans="2:19" ht="24">
      <c r="B498" s="92" t="s">
        <v>769</v>
      </c>
      <c r="C498" s="80" t="s">
        <v>537</v>
      </c>
      <c r="D498" s="80" t="s">
        <v>649</v>
      </c>
      <c r="E498" s="81" t="s">
        <v>639</v>
      </c>
      <c r="F498" s="81" t="s">
        <v>722</v>
      </c>
      <c r="G498" s="80">
        <v>600</v>
      </c>
      <c r="H498" s="108">
        <v>500000</v>
      </c>
      <c r="I498" s="109">
        <v>500000</v>
      </c>
      <c r="J498" s="109">
        <f t="shared" si="41"/>
        <v>1000000</v>
      </c>
      <c r="K498" s="82">
        <v>500000</v>
      </c>
      <c r="L498" s="71"/>
      <c r="M498" s="101">
        <f t="shared" si="43"/>
        <v>500000</v>
      </c>
      <c r="N498" s="82">
        <v>0</v>
      </c>
      <c r="O498" s="71">
        <v>500000</v>
      </c>
      <c r="P498" s="101">
        <f t="shared" si="42"/>
        <v>500000</v>
      </c>
      <c r="Q498" s="99"/>
      <c r="R498" s="99"/>
      <c r="S498" s="99"/>
    </row>
    <row r="499" spans="2:19" s="64" customFormat="1" ht="24">
      <c r="B499" s="92" t="s">
        <v>863</v>
      </c>
      <c r="C499" s="69" t="s">
        <v>537</v>
      </c>
      <c r="D499" s="69" t="s">
        <v>649</v>
      </c>
      <c r="E499" s="70" t="s">
        <v>639</v>
      </c>
      <c r="F499" s="70" t="s">
        <v>754</v>
      </c>
      <c r="G499" s="69"/>
      <c r="H499" s="109">
        <f>H500</f>
        <v>0</v>
      </c>
      <c r="I499" s="109">
        <f>I500</f>
        <v>0</v>
      </c>
      <c r="J499" s="109">
        <f t="shared" si="41"/>
        <v>0</v>
      </c>
      <c r="K499" s="71">
        <f>K500</f>
        <v>0</v>
      </c>
      <c r="L499" s="71">
        <f>L500</f>
        <v>0</v>
      </c>
      <c r="M499" s="101">
        <f t="shared" si="43"/>
        <v>0</v>
      </c>
      <c r="N499" s="71">
        <f>N500</f>
        <v>0</v>
      </c>
      <c r="O499" s="71">
        <f>O500</f>
        <v>0</v>
      </c>
      <c r="P499" s="101">
        <f t="shared" si="42"/>
        <v>0</v>
      </c>
      <c r="Q499" s="99"/>
      <c r="R499" s="99"/>
      <c r="S499" s="99"/>
    </row>
    <row r="500" spans="2:19" s="64" customFormat="1" ht="24">
      <c r="B500" s="92" t="s">
        <v>865</v>
      </c>
      <c r="C500" s="69" t="s">
        <v>537</v>
      </c>
      <c r="D500" s="69" t="s">
        <v>649</v>
      </c>
      <c r="E500" s="70" t="s">
        <v>639</v>
      </c>
      <c r="F500" s="70" t="s">
        <v>709</v>
      </c>
      <c r="G500" s="69"/>
      <c r="H500" s="109">
        <f>H501</f>
        <v>0</v>
      </c>
      <c r="I500" s="109">
        <f>I501</f>
        <v>0</v>
      </c>
      <c r="J500" s="109">
        <f t="shared" si="41"/>
        <v>0</v>
      </c>
      <c r="K500" s="71">
        <f>K501</f>
        <v>0</v>
      </c>
      <c r="L500" s="71">
        <f>L501</f>
        <v>0</v>
      </c>
      <c r="M500" s="101">
        <f t="shared" si="43"/>
        <v>0</v>
      </c>
      <c r="N500" s="71">
        <f>N501</f>
        <v>0</v>
      </c>
      <c r="O500" s="71">
        <f>O501</f>
        <v>0</v>
      </c>
      <c r="P500" s="101">
        <f t="shared" si="42"/>
        <v>0</v>
      </c>
      <c r="Q500" s="99"/>
      <c r="R500" s="99"/>
      <c r="S500" s="99"/>
    </row>
    <row r="501" spans="2:19" s="64" customFormat="1" ht="24">
      <c r="B501" s="92" t="s">
        <v>769</v>
      </c>
      <c r="C501" s="69" t="s">
        <v>537</v>
      </c>
      <c r="D501" s="69" t="s">
        <v>649</v>
      </c>
      <c r="E501" s="70" t="s">
        <v>639</v>
      </c>
      <c r="F501" s="70" t="s">
        <v>709</v>
      </c>
      <c r="G501" s="69">
        <v>600</v>
      </c>
      <c r="H501" s="109">
        <v>0</v>
      </c>
      <c r="I501" s="109"/>
      <c r="J501" s="109">
        <f t="shared" si="41"/>
        <v>0</v>
      </c>
      <c r="K501" s="71">
        <v>0</v>
      </c>
      <c r="L501" s="71"/>
      <c r="M501" s="101">
        <f t="shared" si="43"/>
        <v>0</v>
      </c>
      <c r="N501" s="71">
        <v>0</v>
      </c>
      <c r="O501" s="71"/>
      <c r="P501" s="101">
        <f t="shared" si="42"/>
        <v>0</v>
      </c>
      <c r="Q501" s="99"/>
      <c r="R501" s="99"/>
      <c r="S501" s="99"/>
    </row>
    <row r="502" spans="2:19" s="64" customFormat="1" ht="36">
      <c r="B502" s="92" t="s">
        <v>868</v>
      </c>
      <c r="C502" s="69" t="s">
        <v>537</v>
      </c>
      <c r="D502" s="69" t="s">
        <v>649</v>
      </c>
      <c r="E502" s="70" t="s">
        <v>639</v>
      </c>
      <c r="F502" s="70" t="s">
        <v>738</v>
      </c>
      <c r="G502" s="69"/>
      <c r="H502" s="109">
        <f>H503</f>
        <v>6000000</v>
      </c>
      <c r="I502" s="109">
        <f>I503</f>
        <v>-5749900</v>
      </c>
      <c r="J502" s="109">
        <f t="shared" si="41"/>
        <v>250100</v>
      </c>
      <c r="K502" s="71">
        <f>K503</f>
        <v>0</v>
      </c>
      <c r="L502" s="71">
        <f>L503</f>
        <v>0</v>
      </c>
      <c r="M502" s="101">
        <f t="shared" si="43"/>
        <v>0</v>
      </c>
      <c r="N502" s="71">
        <f>N503</f>
        <v>0</v>
      </c>
      <c r="O502" s="71">
        <f>O503</f>
        <v>0</v>
      </c>
      <c r="P502" s="101">
        <f t="shared" si="42"/>
        <v>0</v>
      </c>
      <c r="Q502" s="99"/>
      <c r="R502" s="99"/>
      <c r="S502" s="99"/>
    </row>
    <row r="503" spans="2:19" s="64" customFormat="1" ht="24">
      <c r="B503" s="92" t="s">
        <v>985</v>
      </c>
      <c r="C503" s="69" t="s">
        <v>537</v>
      </c>
      <c r="D503" s="69" t="s">
        <v>649</v>
      </c>
      <c r="E503" s="70" t="s">
        <v>639</v>
      </c>
      <c r="F503" s="70" t="s">
        <v>981</v>
      </c>
      <c r="G503" s="69"/>
      <c r="H503" s="109">
        <f>H504</f>
        <v>6000000</v>
      </c>
      <c r="I503" s="109">
        <f>I504</f>
        <v>-5749900</v>
      </c>
      <c r="J503" s="109">
        <f t="shared" si="41"/>
        <v>250100</v>
      </c>
      <c r="K503" s="71">
        <f>K504</f>
        <v>0</v>
      </c>
      <c r="L503" s="71">
        <f>L504</f>
        <v>0</v>
      </c>
      <c r="M503" s="101">
        <f t="shared" si="43"/>
        <v>0</v>
      </c>
      <c r="N503" s="71">
        <f>N504</f>
        <v>0</v>
      </c>
      <c r="O503" s="71">
        <f>O504</f>
        <v>0</v>
      </c>
      <c r="P503" s="101">
        <f t="shared" si="42"/>
        <v>0</v>
      </c>
      <c r="Q503" s="99"/>
      <c r="R503" s="99"/>
      <c r="S503" s="99"/>
    </row>
    <row r="504" spans="2:19" s="64" customFormat="1" ht="24">
      <c r="B504" s="92" t="s">
        <v>769</v>
      </c>
      <c r="C504" s="69" t="s">
        <v>537</v>
      </c>
      <c r="D504" s="69" t="s">
        <v>649</v>
      </c>
      <c r="E504" s="70" t="s">
        <v>639</v>
      </c>
      <c r="F504" s="70" t="s">
        <v>981</v>
      </c>
      <c r="G504" s="69" t="s">
        <v>976</v>
      </c>
      <c r="H504" s="109">
        <v>6000000</v>
      </c>
      <c r="I504" s="109">
        <f>-6000000+250100</f>
        <v>-5749900</v>
      </c>
      <c r="J504" s="109">
        <f t="shared" si="41"/>
        <v>250100</v>
      </c>
      <c r="K504" s="71">
        <v>0</v>
      </c>
      <c r="L504" s="71"/>
      <c r="M504" s="101">
        <f t="shared" si="43"/>
        <v>0</v>
      </c>
      <c r="N504" s="71">
        <v>0</v>
      </c>
      <c r="O504" s="71"/>
      <c r="P504" s="101">
        <f t="shared" si="42"/>
        <v>0</v>
      </c>
      <c r="Q504" s="99"/>
      <c r="R504" s="99"/>
      <c r="S504" s="99"/>
    </row>
    <row r="505" spans="2:19" ht="24">
      <c r="B505" s="92" t="s">
        <v>872</v>
      </c>
      <c r="C505" s="80" t="s">
        <v>537</v>
      </c>
      <c r="D505" s="80" t="s">
        <v>649</v>
      </c>
      <c r="E505" s="81" t="s">
        <v>639</v>
      </c>
      <c r="F505" s="81" t="s">
        <v>748</v>
      </c>
      <c r="G505" s="80"/>
      <c r="H505" s="109">
        <f>H506+H508</f>
        <v>0</v>
      </c>
      <c r="I505" s="109">
        <f>I506+I508</f>
        <v>0</v>
      </c>
      <c r="J505" s="109">
        <f t="shared" si="41"/>
        <v>0</v>
      </c>
      <c r="K505" s="71">
        <f>K506+K508</f>
        <v>0</v>
      </c>
      <c r="L505" s="71">
        <f>L506+L508</f>
        <v>0</v>
      </c>
      <c r="M505" s="101">
        <f t="shared" si="43"/>
        <v>0</v>
      </c>
      <c r="N505" s="71">
        <f>N506+N508</f>
        <v>0</v>
      </c>
      <c r="O505" s="71">
        <f>O506+O508</f>
        <v>0</v>
      </c>
      <c r="P505" s="101">
        <f t="shared" si="42"/>
        <v>0</v>
      </c>
      <c r="Q505" s="99"/>
      <c r="R505" s="99"/>
      <c r="S505" s="99"/>
    </row>
    <row r="506" spans="2:19" ht="24">
      <c r="B506" s="92" t="s">
        <v>876</v>
      </c>
      <c r="C506" s="80" t="s">
        <v>537</v>
      </c>
      <c r="D506" s="80" t="s">
        <v>649</v>
      </c>
      <c r="E506" s="81" t="s">
        <v>639</v>
      </c>
      <c r="F506" s="81" t="s">
        <v>723</v>
      </c>
      <c r="G506" s="80"/>
      <c r="H506" s="108">
        <f>H507</f>
        <v>0</v>
      </c>
      <c r="I506" s="108">
        <f>I507</f>
        <v>0</v>
      </c>
      <c r="J506" s="109">
        <f t="shared" si="41"/>
        <v>0</v>
      </c>
      <c r="K506" s="82">
        <f>K507</f>
        <v>0</v>
      </c>
      <c r="L506" s="82">
        <f>L507</f>
        <v>0</v>
      </c>
      <c r="M506" s="101">
        <f t="shared" si="43"/>
        <v>0</v>
      </c>
      <c r="N506" s="82">
        <f>N507</f>
        <v>0</v>
      </c>
      <c r="O506" s="82">
        <f>O507</f>
        <v>0</v>
      </c>
      <c r="P506" s="101">
        <f t="shared" si="42"/>
        <v>0</v>
      </c>
      <c r="Q506" s="99"/>
      <c r="R506" s="99"/>
      <c r="S506" s="99"/>
    </row>
    <row r="507" spans="2:19" ht="24">
      <c r="B507" s="92" t="s">
        <v>769</v>
      </c>
      <c r="C507" s="80" t="s">
        <v>537</v>
      </c>
      <c r="D507" s="80" t="s">
        <v>649</v>
      </c>
      <c r="E507" s="81" t="s">
        <v>639</v>
      </c>
      <c r="F507" s="81" t="s">
        <v>723</v>
      </c>
      <c r="G507" s="80">
        <v>600</v>
      </c>
      <c r="H507" s="108">
        <v>0</v>
      </c>
      <c r="I507" s="109"/>
      <c r="J507" s="109">
        <f t="shared" si="41"/>
        <v>0</v>
      </c>
      <c r="K507" s="82">
        <v>0</v>
      </c>
      <c r="L507" s="71"/>
      <c r="M507" s="101">
        <f t="shared" si="43"/>
        <v>0</v>
      </c>
      <c r="N507" s="82">
        <v>0</v>
      </c>
      <c r="O507" s="71"/>
      <c r="P507" s="101">
        <f t="shared" si="42"/>
        <v>0</v>
      </c>
      <c r="Q507" s="99"/>
      <c r="R507" s="99"/>
      <c r="S507" s="99"/>
    </row>
    <row r="508" spans="2:19" ht="24">
      <c r="B508" s="92" t="s">
        <v>877</v>
      </c>
      <c r="C508" s="80" t="s">
        <v>537</v>
      </c>
      <c r="D508" s="80" t="s">
        <v>649</v>
      </c>
      <c r="E508" s="81" t="s">
        <v>639</v>
      </c>
      <c r="F508" s="81" t="s">
        <v>695</v>
      </c>
      <c r="G508" s="80"/>
      <c r="H508" s="108">
        <f>H509</f>
        <v>0</v>
      </c>
      <c r="I508" s="108">
        <f>I509</f>
        <v>0</v>
      </c>
      <c r="J508" s="109">
        <f t="shared" si="41"/>
        <v>0</v>
      </c>
      <c r="K508" s="82">
        <f>K509</f>
        <v>0</v>
      </c>
      <c r="L508" s="82">
        <f>L509</f>
        <v>0</v>
      </c>
      <c r="M508" s="101">
        <f t="shared" si="43"/>
        <v>0</v>
      </c>
      <c r="N508" s="82">
        <f>N509</f>
        <v>0</v>
      </c>
      <c r="O508" s="82">
        <f>O509</f>
        <v>0</v>
      </c>
      <c r="P508" s="101">
        <f t="shared" si="42"/>
        <v>0</v>
      </c>
      <c r="Q508" s="99"/>
      <c r="R508" s="99"/>
      <c r="S508" s="99"/>
    </row>
    <row r="509" spans="2:19" ht="24">
      <c r="B509" s="92" t="s">
        <v>769</v>
      </c>
      <c r="C509" s="80" t="s">
        <v>537</v>
      </c>
      <c r="D509" s="80" t="s">
        <v>649</v>
      </c>
      <c r="E509" s="81" t="s">
        <v>639</v>
      </c>
      <c r="F509" s="81" t="s">
        <v>695</v>
      </c>
      <c r="G509" s="80">
        <v>600</v>
      </c>
      <c r="H509" s="108">
        <v>0</v>
      </c>
      <c r="I509" s="109"/>
      <c r="J509" s="109">
        <f t="shared" si="41"/>
        <v>0</v>
      </c>
      <c r="K509" s="82">
        <v>0</v>
      </c>
      <c r="L509" s="71"/>
      <c r="M509" s="101">
        <f t="shared" si="43"/>
        <v>0</v>
      </c>
      <c r="N509" s="82">
        <v>0</v>
      </c>
      <c r="O509" s="71"/>
      <c r="P509" s="101">
        <f t="shared" si="42"/>
        <v>0</v>
      </c>
      <c r="Q509" s="99"/>
      <c r="R509" s="99"/>
      <c r="S509" s="99"/>
    </row>
    <row r="510" spans="2:19" s="64" customFormat="1" ht="36">
      <c r="B510" s="92" t="s">
        <v>878</v>
      </c>
      <c r="C510" s="69" t="s">
        <v>537</v>
      </c>
      <c r="D510" s="69" t="s">
        <v>649</v>
      </c>
      <c r="E510" s="70" t="s">
        <v>639</v>
      </c>
      <c r="F510" s="70" t="s">
        <v>762</v>
      </c>
      <c r="G510" s="69"/>
      <c r="H510" s="109">
        <f>H511+H513</f>
        <v>0</v>
      </c>
      <c r="I510" s="109">
        <f>I511+I513</f>
        <v>0</v>
      </c>
      <c r="J510" s="109">
        <f t="shared" si="41"/>
        <v>0</v>
      </c>
      <c r="K510" s="71">
        <f>K511+K513</f>
        <v>0</v>
      </c>
      <c r="L510" s="71">
        <f>L511+L513</f>
        <v>0</v>
      </c>
      <c r="M510" s="101">
        <f t="shared" si="43"/>
        <v>0</v>
      </c>
      <c r="N510" s="71">
        <f>N511+N513</f>
        <v>0</v>
      </c>
      <c r="O510" s="71">
        <f>O511+O513</f>
        <v>0</v>
      </c>
      <c r="P510" s="101">
        <f t="shared" si="42"/>
        <v>0</v>
      </c>
      <c r="Q510" s="99"/>
      <c r="R510" s="99"/>
      <c r="S510" s="99"/>
    </row>
    <row r="511" spans="2:19" s="64" customFormat="1" ht="12.75">
      <c r="B511" s="92" t="s">
        <v>879</v>
      </c>
      <c r="C511" s="69" t="s">
        <v>537</v>
      </c>
      <c r="D511" s="69" t="s">
        <v>649</v>
      </c>
      <c r="E511" s="70" t="s">
        <v>639</v>
      </c>
      <c r="F511" s="70" t="s">
        <v>724</v>
      </c>
      <c r="G511" s="69"/>
      <c r="H511" s="109">
        <f>H512</f>
        <v>0</v>
      </c>
      <c r="I511" s="109">
        <f>I512</f>
        <v>0</v>
      </c>
      <c r="J511" s="109">
        <f t="shared" si="41"/>
        <v>0</v>
      </c>
      <c r="K511" s="71">
        <f>K512</f>
        <v>0</v>
      </c>
      <c r="L511" s="71">
        <f>L512</f>
        <v>0</v>
      </c>
      <c r="M511" s="101">
        <f t="shared" si="43"/>
        <v>0</v>
      </c>
      <c r="N511" s="71">
        <f>N512</f>
        <v>0</v>
      </c>
      <c r="O511" s="71">
        <f>O512</f>
        <v>0</v>
      </c>
      <c r="P511" s="101">
        <f t="shared" si="42"/>
        <v>0</v>
      </c>
      <c r="Q511" s="99"/>
      <c r="R511" s="99"/>
      <c r="S511" s="99"/>
    </row>
    <row r="512" spans="2:19" s="64" customFormat="1" ht="24">
      <c r="B512" s="92" t="s">
        <v>769</v>
      </c>
      <c r="C512" s="69" t="s">
        <v>537</v>
      </c>
      <c r="D512" s="69" t="s">
        <v>649</v>
      </c>
      <c r="E512" s="70" t="s">
        <v>639</v>
      </c>
      <c r="F512" s="70" t="s">
        <v>724</v>
      </c>
      <c r="G512" s="69">
        <v>600</v>
      </c>
      <c r="H512" s="109">
        <v>0</v>
      </c>
      <c r="I512" s="109"/>
      <c r="J512" s="109">
        <f t="shared" si="41"/>
        <v>0</v>
      </c>
      <c r="K512" s="71">
        <v>0</v>
      </c>
      <c r="L512" s="71"/>
      <c r="M512" s="101">
        <f t="shared" si="43"/>
        <v>0</v>
      </c>
      <c r="N512" s="71">
        <v>0</v>
      </c>
      <c r="O512" s="71"/>
      <c r="P512" s="101">
        <f t="shared" si="42"/>
        <v>0</v>
      </c>
      <c r="Q512" s="99"/>
      <c r="R512" s="99"/>
      <c r="S512" s="99"/>
    </row>
    <row r="513" spans="2:19" s="64" customFormat="1" ht="24">
      <c r="B513" s="92" t="s">
        <v>995</v>
      </c>
      <c r="C513" s="69" t="s">
        <v>537</v>
      </c>
      <c r="D513" s="69" t="s">
        <v>649</v>
      </c>
      <c r="E513" s="70" t="s">
        <v>639</v>
      </c>
      <c r="F513" s="70" t="s">
        <v>989</v>
      </c>
      <c r="G513" s="69"/>
      <c r="H513" s="109">
        <f>H514</f>
        <v>0</v>
      </c>
      <c r="I513" s="109">
        <f>I514</f>
        <v>0</v>
      </c>
      <c r="J513" s="109">
        <f t="shared" si="41"/>
        <v>0</v>
      </c>
      <c r="K513" s="71">
        <f>K514</f>
        <v>0</v>
      </c>
      <c r="L513" s="71">
        <f>L514</f>
        <v>0</v>
      </c>
      <c r="M513" s="101">
        <f t="shared" si="43"/>
        <v>0</v>
      </c>
      <c r="N513" s="71">
        <f>N514</f>
        <v>0</v>
      </c>
      <c r="O513" s="71">
        <f>O514</f>
        <v>0</v>
      </c>
      <c r="P513" s="101">
        <f t="shared" si="42"/>
        <v>0</v>
      </c>
      <c r="Q513" s="99"/>
      <c r="R513" s="99"/>
      <c r="S513" s="99"/>
    </row>
    <row r="514" spans="2:19" s="64" customFormat="1" ht="24">
      <c r="B514" s="92" t="s">
        <v>769</v>
      </c>
      <c r="C514" s="69" t="s">
        <v>537</v>
      </c>
      <c r="D514" s="69" t="s">
        <v>649</v>
      </c>
      <c r="E514" s="70" t="s">
        <v>639</v>
      </c>
      <c r="F514" s="70" t="s">
        <v>989</v>
      </c>
      <c r="G514" s="69" t="s">
        <v>976</v>
      </c>
      <c r="H514" s="109">
        <v>0</v>
      </c>
      <c r="I514" s="109"/>
      <c r="J514" s="109">
        <f t="shared" si="41"/>
        <v>0</v>
      </c>
      <c r="K514" s="71">
        <v>0</v>
      </c>
      <c r="L514" s="71"/>
      <c r="M514" s="101">
        <f t="shared" si="43"/>
        <v>0</v>
      </c>
      <c r="N514" s="71">
        <v>0</v>
      </c>
      <c r="O514" s="71"/>
      <c r="P514" s="101">
        <f t="shared" si="42"/>
        <v>0</v>
      </c>
      <c r="Q514" s="99"/>
      <c r="R514" s="99"/>
      <c r="S514" s="99"/>
    </row>
    <row r="515" spans="2:19" s="64" customFormat="1" ht="24">
      <c r="B515" s="92" t="s">
        <v>889</v>
      </c>
      <c r="C515" s="69" t="s">
        <v>537</v>
      </c>
      <c r="D515" s="69" t="s">
        <v>649</v>
      </c>
      <c r="E515" s="70" t="s">
        <v>639</v>
      </c>
      <c r="F515" s="70" t="s">
        <v>739</v>
      </c>
      <c r="G515" s="69"/>
      <c r="H515" s="109">
        <f>H516</f>
        <v>0</v>
      </c>
      <c r="I515" s="109">
        <f>I516</f>
        <v>0</v>
      </c>
      <c r="J515" s="109">
        <f t="shared" si="41"/>
        <v>0</v>
      </c>
      <c r="K515" s="71">
        <f>K516</f>
        <v>0</v>
      </c>
      <c r="L515" s="71">
        <f>L516</f>
        <v>0</v>
      </c>
      <c r="M515" s="101">
        <f t="shared" si="43"/>
        <v>0</v>
      </c>
      <c r="N515" s="71">
        <f>N516</f>
        <v>0</v>
      </c>
      <c r="O515" s="71">
        <f>O516</f>
        <v>0</v>
      </c>
      <c r="P515" s="101">
        <f t="shared" si="42"/>
        <v>0</v>
      </c>
      <c r="Q515" s="99"/>
      <c r="R515" s="99"/>
      <c r="S515" s="99"/>
    </row>
    <row r="516" spans="2:19" s="64" customFormat="1" ht="12.75">
      <c r="B516" s="92" t="s">
        <v>893</v>
      </c>
      <c r="C516" s="69" t="s">
        <v>537</v>
      </c>
      <c r="D516" s="69" t="s">
        <v>649</v>
      </c>
      <c r="E516" s="70" t="s">
        <v>639</v>
      </c>
      <c r="F516" s="70" t="s">
        <v>677</v>
      </c>
      <c r="G516" s="69"/>
      <c r="H516" s="109">
        <f>H517</f>
        <v>0</v>
      </c>
      <c r="I516" s="109">
        <f>I517</f>
        <v>0</v>
      </c>
      <c r="J516" s="109">
        <f t="shared" si="41"/>
        <v>0</v>
      </c>
      <c r="K516" s="71">
        <f>K517</f>
        <v>0</v>
      </c>
      <c r="L516" s="71">
        <f>L517</f>
        <v>0</v>
      </c>
      <c r="M516" s="101">
        <f t="shared" si="43"/>
        <v>0</v>
      </c>
      <c r="N516" s="71">
        <f>N517</f>
        <v>0</v>
      </c>
      <c r="O516" s="71">
        <f>O517</f>
        <v>0</v>
      </c>
      <c r="P516" s="101">
        <f t="shared" si="42"/>
        <v>0</v>
      </c>
      <c r="Q516" s="99"/>
      <c r="R516" s="99"/>
      <c r="S516" s="99"/>
    </row>
    <row r="517" spans="2:19" s="64" customFormat="1" ht="24">
      <c r="B517" s="92" t="s">
        <v>769</v>
      </c>
      <c r="C517" s="69" t="s">
        <v>537</v>
      </c>
      <c r="D517" s="69" t="s">
        <v>649</v>
      </c>
      <c r="E517" s="70" t="s">
        <v>639</v>
      </c>
      <c r="F517" s="70" t="s">
        <v>677</v>
      </c>
      <c r="G517" s="69" t="s">
        <v>976</v>
      </c>
      <c r="H517" s="109">
        <v>0</v>
      </c>
      <c r="I517" s="109"/>
      <c r="J517" s="109">
        <f t="shared" si="41"/>
        <v>0</v>
      </c>
      <c r="K517" s="71">
        <v>0</v>
      </c>
      <c r="L517" s="71"/>
      <c r="M517" s="101">
        <f t="shared" si="43"/>
        <v>0</v>
      </c>
      <c r="N517" s="71">
        <v>0</v>
      </c>
      <c r="O517" s="71"/>
      <c r="P517" s="101">
        <f t="shared" si="42"/>
        <v>0</v>
      </c>
      <c r="Q517" s="99"/>
      <c r="R517" s="99"/>
      <c r="S517" s="99"/>
    </row>
    <row r="518" spans="2:19" s="64" customFormat="1" ht="24">
      <c r="B518" s="92" t="s">
        <v>993</v>
      </c>
      <c r="C518" s="69" t="s">
        <v>537</v>
      </c>
      <c r="D518" s="69" t="s">
        <v>649</v>
      </c>
      <c r="E518" s="70" t="s">
        <v>639</v>
      </c>
      <c r="F518" s="70" t="s">
        <v>992</v>
      </c>
      <c r="G518" s="69"/>
      <c r="H518" s="109">
        <f>H519</f>
        <v>0</v>
      </c>
      <c r="I518" s="109">
        <f>I519</f>
        <v>0</v>
      </c>
      <c r="J518" s="109">
        <f t="shared" si="41"/>
        <v>0</v>
      </c>
      <c r="K518" s="71">
        <f>K519</f>
        <v>0</v>
      </c>
      <c r="L518" s="71">
        <f>L519</f>
        <v>0</v>
      </c>
      <c r="M518" s="101">
        <f t="shared" si="43"/>
        <v>0</v>
      </c>
      <c r="N518" s="71">
        <f>N519</f>
        <v>0</v>
      </c>
      <c r="O518" s="71">
        <f>O519</f>
        <v>0</v>
      </c>
      <c r="P518" s="101">
        <f t="shared" si="42"/>
        <v>0</v>
      </c>
      <c r="Q518" s="99"/>
      <c r="R518" s="99"/>
      <c r="S518" s="99"/>
    </row>
    <row r="519" spans="2:19" s="64" customFormat="1" ht="24">
      <c r="B519" s="92" t="s">
        <v>994</v>
      </c>
      <c r="C519" s="69" t="s">
        <v>537</v>
      </c>
      <c r="D519" s="69" t="s">
        <v>649</v>
      </c>
      <c r="E519" s="70" t="s">
        <v>639</v>
      </c>
      <c r="F519" s="70" t="s">
        <v>991</v>
      </c>
      <c r="G519" s="69"/>
      <c r="H519" s="109">
        <f>H520</f>
        <v>0</v>
      </c>
      <c r="I519" s="109">
        <f>I520</f>
        <v>0</v>
      </c>
      <c r="J519" s="109">
        <f t="shared" si="41"/>
        <v>0</v>
      </c>
      <c r="K519" s="71">
        <f>K520</f>
        <v>0</v>
      </c>
      <c r="L519" s="71">
        <f>L520</f>
        <v>0</v>
      </c>
      <c r="M519" s="101">
        <f t="shared" si="43"/>
        <v>0</v>
      </c>
      <c r="N519" s="71">
        <f>N520</f>
        <v>0</v>
      </c>
      <c r="O519" s="71">
        <f>O520</f>
        <v>0</v>
      </c>
      <c r="P519" s="101">
        <f t="shared" si="42"/>
        <v>0</v>
      </c>
      <c r="Q519" s="99"/>
      <c r="R519" s="99"/>
      <c r="S519" s="99"/>
    </row>
    <row r="520" spans="2:19" s="64" customFormat="1" ht="24">
      <c r="B520" s="92" t="s">
        <v>769</v>
      </c>
      <c r="C520" s="69" t="s">
        <v>537</v>
      </c>
      <c r="D520" s="69" t="s">
        <v>649</v>
      </c>
      <c r="E520" s="70" t="s">
        <v>639</v>
      </c>
      <c r="F520" s="70" t="s">
        <v>991</v>
      </c>
      <c r="G520" s="69" t="s">
        <v>976</v>
      </c>
      <c r="H520" s="109">
        <v>0</v>
      </c>
      <c r="I520" s="109"/>
      <c r="J520" s="109">
        <f t="shared" si="41"/>
        <v>0</v>
      </c>
      <c r="K520" s="71">
        <v>0</v>
      </c>
      <c r="L520" s="71"/>
      <c r="M520" s="101">
        <f t="shared" si="43"/>
        <v>0</v>
      </c>
      <c r="N520" s="71">
        <v>0</v>
      </c>
      <c r="O520" s="71"/>
      <c r="P520" s="101">
        <f t="shared" si="42"/>
        <v>0</v>
      </c>
      <c r="Q520" s="99"/>
      <c r="R520" s="99"/>
      <c r="S520" s="99"/>
    </row>
    <row r="521" spans="2:19" s="64" customFormat="1" ht="24">
      <c r="B521" s="92" t="s">
        <v>936</v>
      </c>
      <c r="C521" s="69" t="s">
        <v>537</v>
      </c>
      <c r="D521" s="69" t="s">
        <v>649</v>
      </c>
      <c r="E521" s="70" t="s">
        <v>639</v>
      </c>
      <c r="F521" s="70" t="s">
        <v>758</v>
      </c>
      <c r="G521" s="69"/>
      <c r="H521" s="109">
        <f>H522</f>
        <v>0</v>
      </c>
      <c r="I521" s="109">
        <f>I522</f>
        <v>0</v>
      </c>
      <c r="J521" s="109">
        <f t="shared" si="41"/>
        <v>0</v>
      </c>
      <c r="K521" s="71">
        <f>K522</f>
        <v>0</v>
      </c>
      <c r="L521" s="71">
        <f>L522</f>
        <v>0</v>
      </c>
      <c r="M521" s="101">
        <f t="shared" si="43"/>
        <v>0</v>
      </c>
      <c r="N521" s="71">
        <f>N522</f>
        <v>0</v>
      </c>
      <c r="O521" s="71">
        <f>O522</f>
        <v>0</v>
      </c>
      <c r="P521" s="101">
        <f t="shared" si="42"/>
        <v>0</v>
      </c>
      <c r="Q521" s="99"/>
      <c r="R521" s="99"/>
      <c r="S521" s="99"/>
    </row>
    <row r="522" spans="2:19" s="64" customFormat="1" ht="12.75">
      <c r="B522" s="92" t="s">
        <v>937</v>
      </c>
      <c r="C522" s="69" t="s">
        <v>537</v>
      </c>
      <c r="D522" s="69" t="s">
        <v>649</v>
      </c>
      <c r="E522" s="70" t="s">
        <v>639</v>
      </c>
      <c r="F522" s="70" t="s">
        <v>715</v>
      </c>
      <c r="G522" s="69"/>
      <c r="H522" s="109">
        <f>H523</f>
        <v>0</v>
      </c>
      <c r="I522" s="109">
        <f>I523</f>
        <v>0</v>
      </c>
      <c r="J522" s="109">
        <f t="shared" si="41"/>
        <v>0</v>
      </c>
      <c r="K522" s="71">
        <f>K523</f>
        <v>0</v>
      </c>
      <c r="L522" s="71">
        <f>L523</f>
        <v>0</v>
      </c>
      <c r="M522" s="101">
        <f t="shared" si="43"/>
        <v>0</v>
      </c>
      <c r="N522" s="71">
        <f>N523</f>
        <v>0</v>
      </c>
      <c r="O522" s="71">
        <f>O523</f>
        <v>0</v>
      </c>
      <c r="P522" s="101">
        <f t="shared" si="42"/>
        <v>0</v>
      </c>
      <c r="Q522" s="99"/>
      <c r="R522" s="99"/>
      <c r="S522" s="99"/>
    </row>
    <row r="523" spans="2:19" s="64" customFormat="1" ht="24">
      <c r="B523" s="92" t="s">
        <v>769</v>
      </c>
      <c r="C523" s="69" t="s">
        <v>537</v>
      </c>
      <c r="D523" s="69" t="s">
        <v>649</v>
      </c>
      <c r="E523" s="70" t="s">
        <v>639</v>
      </c>
      <c r="F523" s="70" t="s">
        <v>715</v>
      </c>
      <c r="G523" s="69">
        <v>600</v>
      </c>
      <c r="H523" s="109">
        <v>0</v>
      </c>
      <c r="I523" s="109"/>
      <c r="J523" s="109">
        <f t="shared" si="41"/>
        <v>0</v>
      </c>
      <c r="K523" s="71">
        <v>0</v>
      </c>
      <c r="L523" s="71"/>
      <c r="M523" s="101">
        <f t="shared" si="43"/>
        <v>0</v>
      </c>
      <c r="N523" s="71">
        <v>0</v>
      </c>
      <c r="O523" s="71"/>
      <c r="P523" s="101">
        <f t="shared" si="42"/>
        <v>0</v>
      </c>
      <c r="Q523" s="99"/>
      <c r="R523" s="99"/>
      <c r="S523" s="99"/>
    </row>
    <row r="524" spans="2:19" s="64" customFormat="1" ht="12.75">
      <c r="B524" s="92" t="s">
        <v>1096</v>
      </c>
      <c r="C524" s="80" t="s">
        <v>537</v>
      </c>
      <c r="D524" s="80" t="s">
        <v>649</v>
      </c>
      <c r="E524" s="80" t="s">
        <v>640</v>
      </c>
      <c r="F524" s="80"/>
      <c r="G524" s="80"/>
      <c r="H524" s="108">
        <f>H525+H535+H528</f>
        <v>10579472</v>
      </c>
      <c r="I524" s="108">
        <f>I525+I535+I528</f>
        <v>99842</v>
      </c>
      <c r="J524" s="109">
        <f t="shared" si="41"/>
        <v>10679314</v>
      </c>
      <c r="K524" s="82">
        <f>K525+K535+K528</f>
        <v>10238510</v>
      </c>
      <c r="L524" s="82">
        <f>L525+L535+L528</f>
        <v>-235880</v>
      </c>
      <c r="M524" s="101">
        <f t="shared" si="43"/>
        <v>10002630</v>
      </c>
      <c r="N524" s="82">
        <f>N525+N535+N528</f>
        <v>0</v>
      </c>
      <c r="O524" s="82">
        <f>O525+O535+O528</f>
        <v>10002630</v>
      </c>
      <c r="P524" s="101">
        <f t="shared" si="42"/>
        <v>10002630</v>
      </c>
      <c r="Q524" s="99"/>
      <c r="R524" s="99"/>
      <c r="S524" s="99"/>
    </row>
    <row r="525" spans="2:19" s="64" customFormat="1" ht="24">
      <c r="B525" s="92" t="s">
        <v>852</v>
      </c>
      <c r="C525" s="80" t="s">
        <v>537</v>
      </c>
      <c r="D525" s="80" t="s">
        <v>649</v>
      </c>
      <c r="E525" s="80" t="s">
        <v>640</v>
      </c>
      <c r="F525" s="81" t="s">
        <v>760</v>
      </c>
      <c r="G525" s="80"/>
      <c r="H525" s="108">
        <f>H526+H533</f>
        <v>4182419</v>
      </c>
      <c r="I525" s="108">
        <f>I526+I533</f>
        <v>921171</v>
      </c>
      <c r="J525" s="109">
        <f t="shared" si="41"/>
        <v>5103590</v>
      </c>
      <c r="K525" s="82">
        <f>K526+K533</f>
        <v>3983250</v>
      </c>
      <c r="L525" s="82">
        <f>L526+L533</f>
        <v>665340</v>
      </c>
      <c r="M525" s="101">
        <f t="shared" si="43"/>
        <v>4648590</v>
      </c>
      <c r="N525" s="82">
        <f>N526+N533</f>
        <v>0</v>
      </c>
      <c r="O525" s="82">
        <f>O526+O533</f>
        <v>4648590</v>
      </c>
      <c r="P525" s="101">
        <f t="shared" si="42"/>
        <v>4648590</v>
      </c>
      <c r="Q525" s="99"/>
      <c r="R525" s="99"/>
      <c r="S525" s="99"/>
    </row>
    <row r="526" spans="2:19" s="64" customFormat="1" ht="24">
      <c r="B526" s="92" t="s">
        <v>853</v>
      </c>
      <c r="C526" s="80" t="s">
        <v>537</v>
      </c>
      <c r="D526" s="80" t="s">
        <v>649</v>
      </c>
      <c r="E526" s="80" t="s">
        <v>640</v>
      </c>
      <c r="F526" s="81" t="s">
        <v>719</v>
      </c>
      <c r="G526" s="80"/>
      <c r="H526" s="108">
        <f>H527</f>
        <v>4182419</v>
      </c>
      <c r="I526" s="108">
        <f>I527</f>
        <v>921171</v>
      </c>
      <c r="J526" s="109">
        <f aca="true" t="shared" si="44" ref="J526:J587">H526+I526</f>
        <v>5103590</v>
      </c>
      <c r="K526" s="82">
        <f>K527</f>
        <v>3983250</v>
      </c>
      <c r="L526" s="82">
        <f>L527</f>
        <v>665340</v>
      </c>
      <c r="M526" s="101">
        <f t="shared" si="43"/>
        <v>4648590</v>
      </c>
      <c r="N526" s="82">
        <f>N527</f>
        <v>0</v>
      </c>
      <c r="O526" s="82">
        <f>O527</f>
        <v>4648590</v>
      </c>
      <c r="P526" s="101">
        <f t="shared" si="42"/>
        <v>4648590</v>
      </c>
      <c r="Q526" s="99"/>
      <c r="R526" s="99"/>
      <c r="S526" s="99"/>
    </row>
    <row r="527" spans="2:19" s="64" customFormat="1" ht="24">
      <c r="B527" s="92" t="s">
        <v>769</v>
      </c>
      <c r="C527" s="80" t="s">
        <v>537</v>
      </c>
      <c r="D527" s="80" t="s">
        <v>649</v>
      </c>
      <c r="E527" s="80" t="s">
        <v>640</v>
      </c>
      <c r="F527" s="81" t="s">
        <v>719</v>
      </c>
      <c r="G527" s="80">
        <v>600</v>
      </c>
      <c r="H527" s="108">
        <v>4182419</v>
      </c>
      <c r="I527" s="109">
        <v>921171</v>
      </c>
      <c r="J527" s="109">
        <f t="shared" si="44"/>
        <v>5103590</v>
      </c>
      <c r="K527" s="82">
        <v>3983250</v>
      </c>
      <c r="L527" s="71">
        <v>665340</v>
      </c>
      <c r="M527" s="101">
        <f t="shared" si="43"/>
        <v>4648590</v>
      </c>
      <c r="N527" s="82">
        <v>0</v>
      </c>
      <c r="O527" s="71">
        <v>4648590</v>
      </c>
      <c r="P527" s="101">
        <f t="shared" si="42"/>
        <v>4648590</v>
      </c>
      <c r="Q527" s="99"/>
      <c r="R527" s="99"/>
      <c r="S527" s="99"/>
    </row>
    <row r="528" spans="2:19" s="64" customFormat="1" ht="24">
      <c r="B528" s="92" t="s">
        <v>1093</v>
      </c>
      <c r="C528" s="80" t="s">
        <v>537</v>
      </c>
      <c r="D528" s="80" t="s">
        <v>649</v>
      </c>
      <c r="E528" s="80" t="s">
        <v>640</v>
      </c>
      <c r="F528" s="81" t="s">
        <v>748</v>
      </c>
      <c r="G528" s="80"/>
      <c r="H528" s="108">
        <f>H529+H531</f>
        <v>6397053</v>
      </c>
      <c r="I528" s="108">
        <f>I529+I531</f>
        <v>-821329</v>
      </c>
      <c r="J528" s="109">
        <f t="shared" si="44"/>
        <v>5575724</v>
      </c>
      <c r="K528" s="82">
        <f>K529+K531</f>
        <v>6255260</v>
      </c>
      <c r="L528" s="82">
        <f>L529+L531</f>
        <v>-901220</v>
      </c>
      <c r="M528" s="101">
        <f t="shared" si="43"/>
        <v>5354040</v>
      </c>
      <c r="N528" s="82">
        <f>N529+N531</f>
        <v>0</v>
      </c>
      <c r="O528" s="82">
        <f>O529+O531</f>
        <v>5354040</v>
      </c>
      <c r="P528" s="101">
        <f t="shared" si="42"/>
        <v>5354040</v>
      </c>
      <c r="Q528" s="99"/>
      <c r="R528" s="99"/>
      <c r="S528" s="99"/>
    </row>
    <row r="529" spans="2:19" s="64" customFormat="1" ht="24">
      <c r="B529" s="92" t="s">
        <v>1094</v>
      </c>
      <c r="C529" s="80" t="s">
        <v>537</v>
      </c>
      <c r="D529" s="80" t="s">
        <v>649</v>
      </c>
      <c r="E529" s="80" t="s">
        <v>640</v>
      </c>
      <c r="F529" s="81" t="s">
        <v>723</v>
      </c>
      <c r="G529" s="80"/>
      <c r="H529" s="108">
        <f>H530</f>
        <v>2977653</v>
      </c>
      <c r="I529" s="108">
        <f>I530</f>
        <v>531891</v>
      </c>
      <c r="J529" s="109">
        <f t="shared" si="44"/>
        <v>3509544</v>
      </c>
      <c r="K529" s="82">
        <f>K530</f>
        <v>2835860</v>
      </c>
      <c r="L529" s="82">
        <f>L530</f>
        <v>471000</v>
      </c>
      <c r="M529" s="101">
        <f t="shared" si="43"/>
        <v>3306860</v>
      </c>
      <c r="N529" s="82">
        <f>N530</f>
        <v>0</v>
      </c>
      <c r="O529" s="82">
        <f>O530</f>
        <v>3306860</v>
      </c>
      <c r="P529" s="101">
        <f aca="true" t="shared" si="45" ref="P529:P592">N529+O529</f>
        <v>3306860</v>
      </c>
      <c r="Q529" s="99"/>
      <c r="R529" s="99"/>
      <c r="S529" s="99"/>
    </row>
    <row r="530" spans="2:19" s="64" customFormat="1" ht="24">
      <c r="B530" s="92" t="s">
        <v>769</v>
      </c>
      <c r="C530" s="80" t="s">
        <v>537</v>
      </c>
      <c r="D530" s="80" t="s">
        <v>649</v>
      </c>
      <c r="E530" s="80" t="s">
        <v>640</v>
      </c>
      <c r="F530" s="81" t="s">
        <v>723</v>
      </c>
      <c r="G530" s="80" t="s">
        <v>976</v>
      </c>
      <c r="H530" s="108">
        <v>2977653</v>
      </c>
      <c r="I530" s="109">
        <v>531891</v>
      </c>
      <c r="J530" s="109">
        <f t="shared" si="44"/>
        <v>3509544</v>
      </c>
      <c r="K530" s="82">
        <v>2835860</v>
      </c>
      <c r="L530" s="71">
        <v>471000</v>
      </c>
      <c r="M530" s="101">
        <f aca="true" t="shared" si="46" ref="M530:M593">K530+L530</f>
        <v>3306860</v>
      </c>
      <c r="N530" s="82">
        <v>0</v>
      </c>
      <c r="O530" s="71">
        <v>3306860</v>
      </c>
      <c r="P530" s="101">
        <f t="shared" si="45"/>
        <v>3306860</v>
      </c>
      <c r="Q530" s="99"/>
      <c r="R530" s="99"/>
      <c r="S530" s="99"/>
    </row>
    <row r="531" spans="2:19" s="64" customFormat="1" ht="24">
      <c r="B531" s="92" t="s">
        <v>1095</v>
      </c>
      <c r="C531" s="80" t="s">
        <v>537</v>
      </c>
      <c r="D531" s="80" t="s">
        <v>649</v>
      </c>
      <c r="E531" s="80" t="s">
        <v>640</v>
      </c>
      <c r="F531" s="81" t="s">
        <v>695</v>
      </c>
      <c r="G531" s="80"/>
      <c r="H531" s="108">
        <f>H532</f>
        <v>3419400</v>
      </c>
      <c r="I531" s="108">
        <f>I532</f>
        <v>-1353220</v>
      </c>
      <c r="J531" s="109">
        <f t="shared" si="44"/>
        <v>2066180</v>
      </c>
      <c r="K531" s="82">
        <f>K532</f>
        <v>3419400</v>
      </c>
      <c r="L531" s="82">
        <f>L532</f>
        <v>-1372220</v>
      </c>
      <c r="M531" s="101">
        <f t="shared" si="46"/>
        <v>2047180</v>
      </c>
      <c r="N531" s="82">
        <f>N532</f>
        <v>0</v>
      </c>
      <c r="O531" s="82">
        <f>O532</f>
        <v>2047180</v>
      </c>
      <c r="P531" s="101">
        <f t="shared" si="45"/>
        <v>2047180</v>
      </c>
      <c r="Q531" s="99"/>
      <c r="R531" s="99"/>
      <c r="S531" s="99"/>
    </row>
    <row r="532" spans="2:19" s="64" customFormat="1" ht="24">
      <c r="B532" s="92" t="s">
        <v>769</v>
      </c>
      <c r="C532" s="80" t="s">
        <v>537</v>
      </c>
      <c r="D532" s="80" t="s">
        <v>649</v>
      </c>
      <c r="E532" s="80" t="s">
        <v>640</v>
      </c>
      <c r="F532" s="81" t="s">
        <v>695</v>
      </c>
      <c r="G532" s="80" t="s">
        <v>976</v>
      </c>
      <c r="H532" s="108">
        <v>3419400</v>
      </c>
      <c r="I532" s="109">
        <v>-1353220</v>
      </c>
      <c r="J532" s="109">
        <f t="shared" si="44"/>
        <v>2066180</v>
      </c>
      <c r="K532" s="82">
        <v>3419400</v>
      </c>
      <c r="L532" s="71">
        <v>-1372220</v>
      </c>
      <c r="M532" s="101">
        <f t="shared" si="46"/>
        <v>2047180</v>
      </c>
      <c r="N532" s="82">
        <v>0</v>
      </c>
      <c r="O532" s="71">
        <v>2047180</v>
      </c>
      <c r="P532" s="101">
        <f t="shared" si="45"/>
        <v>2047180</v>
      </c>
      <c r="Q532" s="99"/>
      <c r="R532" s="99"/>
      <c r="S532" s="99"/>
    </row>
    <row r="533" spans="1:19" s="64" customFormat="1" ht="24">
      <c r="A533" s="68"/>
      <c r="B533" s="92" t="s">
        <v>94</v>
      </c>
      <c r="C533" s="69" t="s">
        <v>537</v>
      </c>
      <c r="D533" s="69" t="s">
        <v>649</v>
      </c>
      <c r="E533" s="70" t="s">
        <v>647</v>
      </c>
      <c r="F533" s="70"/>
      <c r="G533" s="69"/>
      <c r="H533" s="109">
        <f>H534+H537</f>
        <v>0</v>
      </c>
      <c r="I533" s="109">
        <f>I534+I537</f>
        <v>0</v>
      </c>
      <c r="J533" s="109">
        <f t="shared" si="44"/>
        <v>0</v>
      </c>
      <c r="K533" s="71">
        <f>K534+K537</f>
        <v>0</v>
      </c>
      <c r="L533" s="71">
        <f>L534+L537</f>
        <v>0</v>
      </c>
      <c r="M533" s="101">
        <f t="shared" si="46"/>
        <v>0</v>
      </c>
      <c r="N533" s="71">
        <f>N534+N537</f>
        <v>0</v>
      </c>
      <c r="O533" s="71">
        <f>O534+O537</f>
        <v>0</v>
      </c>
      <c r="P533" s="101">
        <f t="shared" si="45"/>
        <v>0</v>
      </c>
      <c r="Q533" s="99"/>
      <c r="R533" s="99"/>
      <c r="S533" s="99"/>
    </row>
    <row r="534" spans="2:19" s="64" customFormat="1" ht="24">
      <c r="B534" s="92" t="s">
        <v>854</v>
      </c>
      <c r="C534" s="69" t="s">
        <v>537</v>
      </c>
      <c r="D534" s="69" t="s">
        <v>649</v>
      </c>
      <c r="E534" s="70" t="s">
        <v>647</v>
      </c>
      <c r="F534" s="70" t="s">
        <v>759</v>
      </c>
      <c r="G534" s="69"/>
      <c r="H534" s="109">
        <f>H535</f>
        <v>0</v>
      </c>
      <c r="I534" s="109">
        <f>I535</f>
        <v>0</v>
      </c>
      <c r="J534" s="109">
        <f t="shared" si="44"/>
        <v>0</v>
      </c>
      <c r="K534" s="71">
        <f>K535</f>
        <v>0</v>
      </c>
      <c r="L534" s="71">
        <f>L535</f>
        <v>0</v>
      </c>
      <c r="M534" s="101">
        <f t="shared" si="46"/>
        <v>0</v>
      </c>
      <c r="N534" s="71">
        <f>N535</f>
        <v>0</v>
      </c>
      <c r="O534" s="71">
        <f>O535</f>
        <v>0</v>
      </c>
      <c r="P534" s="101">
        <f t="shared" si="45"/>
        <v>0</v>
      </c>
      <c r="Q534" s="99"/>
      <c r="R534" s="99"/>
      <c r="S534" s="99"/>
    </row>
    <row r="535" spans="2:19" s="64" customFormat="1" ht="12.75">
      <c r="B535" s="92" t="s">
        <v>855</v>
      </c>
      <c r="C535" s="69" t="s">
        <v>537</v>
      </c>
      <c r="D535" s="69" t="s">
        <v>649</v>
      </c>
      <c r="E535" s="70" t="s">
        <v>647</v>
      </c>
      <c r="F535" s="70" t="s">
        <v>716</v>
      </c>
      <c r="G535" s="69"/>
      <c r="H535" s="109">
        <f>H536</f>
        <v>0</v>
      </c>
      <c r="I535" s="109">
        <f>I536</f>
        <v>0</v>
      </c>
      <c r="J535" s="109">
        <f t="shared" si="44"/>
        <v>0</v>
      </c>
      <c r="K535" s="71">
        <f>K536</f>
        <v>0</v>
      </c>
      <c r="L535" s="71">
        <f>L536</f>
        <v>0</v>
      </c>
      <c r="M535" s="101">
        <f t="shared" si="46"/>
        <v>0</v>
      </c>
      <c r="N535" s="71">
        <f>N536</f>
        <v>0</v>
      </c>
      <c r="O535" s="71">
        <f>O536</f>
        <v>0</v>
      </c>
      <c r="P535" s="101">
        <f t="shared" si="45"/>
        <v>0</v>
      </c>
      <c r="Q535" s="99"/>
      <c r="R535" s="99"/>
      <c r="S535" s="99"/>
    </row>
    <row r="536" spans="2:19" s="64" customFormat="1" ht="24">
      <c r="B536" s="92" t="s">
        <v>769</v>
      </c>
      <c r="C536" s="69" t="s">
        <v>537</v>
      </c>
      <c r="D536" s="69" t="s">
        <v>649</v>
      </c>
      <c r="E536" s="70" t="s">
        <v>647</v>
      </c>
      <c r="F536" s="70" t="s">
        <v>716</v>
      </c>
      <c r="G536" s="69">
        <v>600</v>
      </c>
      <c r="H536" s="109">
        <v>0</v>
      </c>
      <c r="I536" s="109"/>
      <c r="J536" s="109">
        <f t="shared" si="44"/>
        <v>0</v>
      </c>
      <c r="K536" s="71">
        <v>0</v>
      </c>
      <c r="L536" s="71"/>
      <c r="M536" s="101">
        <f t="shared" si="46"/>
        <v>0</v>
      </c>
      <c r="N536" s="71">
        <v>0</v>
      </c>
      <c r="O536" s="71"/>
      <c r="P536" s="101">
        <f t="shared" si="45"/>
        <v>0</v>
      </c>
      <c r="Q536" s="99"/>
      <c r="R536" s="99"/>
      <c r="S536" s="99"/>
    </row>
    <row r="537" spans="2:19" s="64" customFormat="1" ht="24">
      <c r="B537" s="92" t="s">
        <v>859</v>
      </c>
      <c r="C537" s="69" t="s">
        <v>537</v>
      </c>
      <c r="D537" s="69" t="s">
        <v>649</v>
      </c>
      <c r="E537" s="70" t="s">
        <v>647</v>
      </c>
      <c r="F537" s="70" t="s">
        <v>761</v>
      </c>
      <c r="G537" s="69"/>
      <c r="H537" s="109">
        <f>H538</f>
        <v>0</v>
      </c>
      <c r="I537" s="109">
        <f>I538</f>
        <v>0</v>
      </c>
      <c r="J537" s="109">
        <f t="shared" si="44"/>
        <v>0</v>
      </c>
      <c r="K537" s="71">
        <f>K538</f>
        <v>0</v>
      </c>
      <c r="L537" s="71">
        <f>L538</f>
        <v>0</v>
      </c>
      <c r="M537" s="101">
        <f t="shared" si="46"/>
        <v>0</v>
      </c>
      <c r="N537" s="71">
        <f>N538</f>
        <v>0</v>
      </c>
      <c r="O537" s="71">
        <f>O538</f>
        <v>0</v>
      </c>
      <c r="P537" s="101">
        <f t="shared" si="45"/>
        <v>0</v>
      </c>
      <c r="Q537" s="99"/>
      <c r="R537" s="99"/>
      <c r="S537" s="99"/>
    </row>
    <row r="538" spans="2:19" s="64" customFormat="1" ht="12.75">
      <c r="B538" s="92" t="s">
        <v>867</v>
      </c>
      <c r="C538" s="69" t="s">
        <v>537</v>
      </c>
      <c r="D538" s="69" t="s">
        <v>649</v>
      </c>
      <c r="E538" s="70" t="s">
        <v>647</v>
      </c>
      <c r="F538" s="70" t="s">
        <v>804</v>
      </c>
      <c r="G538" s="69"/>
      <c r="H538" s="109">
        <f>H539</f>
        <v>0</v>
      </c>
      <c r="I538" s="109">
        <f>I539</f>
        <v>0</v>
      </c>
      <c r="J538" s="109">
        <f t="shared" si="44"/>
        <v>0</v>
      </c>
      <c r="K538" s="71">
        <f>K539</f>
        <v>0</v>
      </c>
      <c r="L538" s="71">
        <f>L539</f>
        <v>0</v>
      </c>
      <c r="M538" s="101">
        <f t="shared" si="46"/>
        <v>0</v>
      </c>
      <c r="N538" s="71">
        <f>N539</f>
        <v>0</v>
      </c>
      <c r="O538" s="71">
        <f>O539</f>
        <v>0</v>
      </c>
      <c r="P538" s="101">
        <f t="shared" si="45"/>
        <v>0</v>
      </c>
      <c r="Q538" s="99"/>
      <c r="R538" s="99"/>
      <c r="S538" s="99"/>
    </row>
    <row r="539" spans="2:19" s="64" customFormat="1" ht="24">
      <c r="B539" s="92" t="s">
        <v>769</v>
      </c>
      <c r="C539" s="69" t="s">
        <v>537</v>
      </c>
      <c r="D539" s="69" t="s">
        <v>649</v>
      </c>
      <c r="E539" s="70" t="s">
        <v>647</v>
      </c>
      <c r="F539" s="70" t="s">
        <v>804</v>
      </c>
      <c r="G539" s="69">
        <v>600</v>
      </c>
      <c r="H539" s="109">
        <v>0</v>
      </c>
      <c r="I539" s="109"/>
      <c r="J539" s="109">
        <f t="shared" si="44"/>
        <v>0</v>
      </c>
      <c r="K539" s="71">
        <v>0</v>
      </c>
      <c r="L539" s="71"/>
      <c r="M539" s="101">
        <f t="shared" si="46"/>
        <v>0</v>
      </c>
      <c r="N539" s="71">
        <v>0</v>
      </c>
      <c r="O539" s="71"/>
      <c r="P539" s="101">
        <f t="shared" si="45"/>
        <v>0</v>
      </c>
      <c r="Q539" s="99"/>
      <c r="R539" s="99"/>
      <c r="S539" s="99"/>
    </row>
    <row r="540" spans="2:19" ht="12.75">
      <c r="B540" s="92" t="s">
        <v>551</v>
      </c>
      <c r="C540" s="80" t="s">
        <v>537</v>
      </c>
      <c r="D540" s="80" t="s">
        <v>649</v>
      </c>
      <c r="E540" s="81" t="s">
        <v>649</v>
      </c>
      <c r="F540" s="81"/>
      <c r="G540" s="80"/>
      <c r="H540" s="108">
        <f>H541</f>
        <v>1319600</v>
      </c>
      <c r="I540" s="108">
        <f>I541</f>
        <v>-118800</v>
      </c>
      <c r="J540" s="109">
        <f t="shared" si="44"/>
        <v>1200800</v>
      </c>
      <c r="K540" s="82">
        <f>K541</f>
        <v>1316900</v>
      </c>
      <c r="L540" s="82">
        <f>L541</f>
        <v>-116100</v>
      </c>
      <c r="M540" s="101">
        <f t="shared" si="46"/>
        <v>1200800</v>
      </c>
      <c r="N540" s="82">
        <f>N541</f>
        <v>0</v>
      </c>
      <c r="O540" s="82">
        <f>O541</f>
        <v>1200800</v>
      </c>
      <c r="P540" s="101">
        <f t="shared" si="45"/>
        <v>1200800</v>
      </c>
      <c r="Q540" s="99"/>
      <c r="R540" s="99"/>
      <c r="S540" s="99"/>
    </row>
    <row r="541" spans="2:19" ht="24">
      <c r="B541" s="92" t="s">
        <v>863</v>
      </c>
      <c r="C541" s="80" t="s">
        <v>537</v>
      </c>
      <c r="D541" s="80" t="s">
        <v>649</v>
      </c>
      <c r="E541" s="81" t="s">
        <v>649</v>
      </c>
      <c r="F541" s="81" t="s">
        <v>754</v>
      </c>
      <c r="G541" s="80"/>
      <c r="H541" s="108">
        <f>H542+H545+H548</f>
        <v>1319600</v>
      </c>
      <c r="I541" s="108">
        <f>I542+I545+I548</f>
        <v>-118800</v>
      </c>
      <c r="J541" s="109">
        <f t="shared" si="44"/>
        <v>1200800</v>
      </c>
      <c r="K541" s="82">
        <f>K542+K545+K548</f>
        <v>1316900</v>
      </c>
      <c r="L541" s="82">
        <f>L542+L545+L548</f>
        <v>-116100</v>
      </c>
      <c r="M541" s="101">
        <f t="shared" si="46"/>
        <v>1200800</v>
      </c>
      <c r="N541" s="82">
        <f>N542+N545+N548</f>
        <v>0</v>
      </c>
      <c r="O541" s="82">
        <f>O542+O545+O548</f>
        <v>1200800</v>
      </c>
      <c r="P541" s="101">
        <f t="shared" si="45"/>
        <v>1200800</v>
      </c>
      <c r="Q541" s="99"/>
      <c r="R541" s="99"/>
      <c r="S541" s="99"/>
    </row>
    <row r="542" spans="2:19" s="64" customFormat="1" ht="24">
      <c r="B542" s="92" t="s">
        <v>864</v>
      </c>
      <c r="C542" s="69" t="s">
        <v>537</v>
      </c>
      <c r="D542" s="69" t="s">
        <v>649</v>
      </c>
      <c r="E542" s="70" t="s">
        <v>649</v>
      </c>
      <c r="F542" s="70" t="s">
        <v>725</v>
      </c>
      <c r="G542" s="69"/>
      <c r="H542" s="109">
        <f>H543+H544</f>
        <v>0</v>
      </c>
      <c r="I542" s="109">
        <f>I543+I544</f>
        <v>0</v>
      </c>
      <c r="J542" s="109">
        <f t="shared" si="44"/>
        <v>0</v>
      </c>
      <c r="K542" s="71">
        <f>K543+K544</f>
        <v>0</v>
      </c>
      <c r="L542" s="71">
        <f>L543+L544</f>
        <v>0</v>
      </c>
      <c r="M542" s="101">
        <f t="shared" si="46"/>
        <v>0</v>
      </c>
      <c r="N542" s="71">
        <f>N543+N544</f>
        <v>0</v>
      </c>
      <c r="O542" s="71">
        <f>O543+O544</f>
        <v>0</v>
      </c>
      <c r="P542" s="101">
        <f t="shared" si="45"/>
        <v>0</v>
      </c>
      <c r="Q542" s="99"/>
      <c r="R542" s="99"/>
      <c r="S542" s="99"/>
    </row>
    <row r="543" spans="2:19" s="64" customFormat="1" ht="48">
      <c r="B543" s="92" t="s">
        <v>767</v>
      </c>
      <c r="C543" s="69" t="s">
        <v>537</v>
      </c>
      <c r="D543" s="69" t="s">
        <v>649</v>
      </c>
      <c r="E543" s="70" t="s">
        <v>649</v>
      </c>
      <c r="F543" s="70" t="s">
        <v>725</v>
      </c>
      <c r="G543" s="69">
        <v>100</v>
      </c>
      <c r="H543" s="109">
        <v>0</v>
      </c>
      <c r="I543" s="109"/>
      <c r="J543" s="109">
        <f t="shared" si="44"/>
        <v>0</v>
      </c>
      <c r="K543" s="71">
        <v>0</v>
      </c>
      <c r="L543" s="71"/>
      <c r="M543" s="101">
        <f t="shared" si="46"/>
        <v>0</v>
      </c>
      <c r="N543" s="71">
        <v>0</v>
      </c>
      <c r="O543" s="71"/>
      <c r="P543" s="101">
        <f t="shared" si="45"/>
        <v>0</v>
      </c>
      <c r="Q543" s="99"/>
      <c r="R543" s="99"/>
      <c r="S543" s="99"/>
    </row>
    <row r="544" spans="2:19" s="64" customFormat="1" ht="24">
      <c r="B544" s="92" t="s">
        <v>768</v>
      </c>
      <c r="C544" s="69" t="s">
        <v>537</v>
      </c>
      <c r="D544" s="69" t="s">
        <v>649</v>
      </c>
      <c r="E544" s="70" t="s">
        <v>649</v>
      </c>
      <c r="F544" s="70" t="s">
        <v>725</v>
      </c>
      <c r="G544" s="69">
        <v>200</v>
      </c>
      <c r="H544" s="109">
        <v>0</v>
      </c>
      <c r="I544" s="109"/>
      <c r="J544" s="109">
        <f t="shared" si="44"/>
        <v>0</v>
      </c>
      <c r="K544" s="71">
        <v>0</v>
      </c>
      <c r="L544" s="71"/>
      <c r="M544" s="101">
        <f t="shared" si="46"/>
        <v>0</v>
      </c>
      <c r="N544" s="71">
        <v>0</v>
      </c>
      <c r="O544" s="71"/>
      <c r="P544" s="101">
        <f t="shared" si="45"/>
        <v>0</v>
      </c>
      <c r="Q544" s="99"/>
      <c r="R544" s="99"/>
      <c r="S544" s="99"/>
    </row>
    <row r="545" spans="2:19" ht="24">
      <c r="B545" s="92" t="s">
        <v>865</v>
      </c>
      <c r="C545" s="80" t="s">
        <v>537</v>
      </c>
      <c r="D545" s="80" t="s">
        <v>649</v>
      </c>
      <c r="E545" s="81" t="s">
        <v>649</v>
      </c>
      <c r="F545" s="81" t="s">
        <v>709</v>
      </c>
      <c r="G545" s="80"/>
      <c r="H545" s="108">
        <f>H546+H547</f>
        <v>56700</v>
      </c>
      <c r="I545" s="108">
        <f>I546+I547</f>
        <v>-56700</v>
      </c>
      <c r="J545" s="109">
        <f t="shared" si="44"/>
        <v>0</v>
      </c>
      <c r="K545" s="82">
        <f>K546+K547</f>
        <v>54000</v>
      </c>
      <c r="L545" s="82">
        <f>L546+L547</f>
        <v>-54000</v>
      </c>
      <c r="M545" s="101">
        <f t="shared" si="46"/>
        <v>0</v>
      </c>
      <c r="N545" s="82">
        <f>N546+N547</f>
        <v>0</v>
      </c>
      <c r="O545" s="82">
        <f>O546+O547</f>
        <v>0</v>
      </c>
      <c r="P545" s="101">
        <f t="shared" si="45"/>
        <v>0</v>
      </c>
      <c r="Q545" s="99"/>
      <c r="R545" s="99"/>
      <c r="S545" s="99"/>
    </row>
    <row r="546" spans="2:19" s="64" customFormat="1" ht="24">
      <c r="B546" s="92" t="s">
        <v>768</v>
      </c>
      <c r="C546" s="69" t="s">
        <v>537</v>
      </c>
      <c r="D546" s="69" t="s">
        <v>649</v>
      </c>
      <c r="E546" s="70" t="s">
        <v>649</v>
      </c>
      <c r="F546" s="70" t="s">
        <v>709</v>
      </c>
      <c r="G546" s="69">
        <v>200</v>
      </c>
      <c r="H546" s="109">
        <v>0</v>
      </c>
      <c r="I546" s="109"/>
      <c r="J546" s="109">
        <f t="shared" si="44"/>
        <v>0</v>
      </c>
      <c r="K546" s="71">
        <v>0</v>
      </c>
      <c r="L546" s="71"/>
      <c r="M546" s="101">
        <f t="shared" si="46"/>
        <v>0</v>
      </c>
      <c r="N546" s="71">
        <v>0</v>
      </c>
      <c r="O546" s="71"/>
      <c r="P546" s="101">
        <f t="shared" si="45"/>
        <v>0</v>
      </c>
      <c r="Q546" s="99"/>
      <c r="R546" s="99"/>
      <c r="S546" s="99"/>
    </row>
    <row r="547" spans="2:19" ht="24">
      <c r="B547" s="92" t="s">
        <v>769</v>
      </c>
      <c r="C547" s="80" t="s">
        <v>537</v>
      </c>
      <c r="D547" s="80" t="s">
        <v>649</v>
      </c>
      <c r="E547" s="81" t="s">
        <v>649</v>
      </c>
      <c r="F547" s="81" t="s">
        <v>709</v>
      </c>
      <c r="G547" s="80" t="s">
        <v>976</v>
      </c>
      <c r="H547" s="108">
        <v>56700</v>
      </c>
      <c r="I547" s="109">
        <v>-56700</v>
      </c>
      <c r="J547" s="109">
        <f t="shared" si="44"/>
        <v>0</v>
      </c>
      <c r="K547" s="82">
        <v>54000</v>
      </c>
      <c r="L547" s="71">
        <v>-54000</v>
      </c>
      <c r="M547" s="101">
        <f t="shared" si="46"/>
        <v>0</v>
      </c>
      <c r="N547" s="82">
        <v>0</v>
      </c>
      <c r="O547" s="71"/>
      <c r="P547" s="101">
        <f t="shared" si="45"/>
        <v>0</v>
      </c>
      <c r="Q547" s="99"/>
      <c r="R547" s="99"/>
      <c r="S547" s="99"/>
    </row>
    <row r="548" spans="2:19" ht="24">
      <c r="B548" s="92" t="s">
        <v>866</v>
      </c>
      <c r="C548" s="80" t="s">
        <v>537</v>
      </c>
      <c r="D548" s="80" t="s">
        <v>649</v>
      </c>
      <c r="E548" s="81" t="s">
        <v>649</v>
      </c>
      <c r="F548" s="81" t="s">
        <v>1070</v>
      </c>
      <c r="G548" s="80"/>
      <c r="H548" s="108">
        <f>H550+H551+H549</f>
        <v>1262900</v>
      </c>
      <c r="I548" s="108">
        <f>I550+I551+I549</f>
        <v>-62100</v>
      </c>
      <c r="J548" s="109">
        <f t="shared" si="44"/>
        <v>1200800</v>
      </c>
      <c r="K548" s="82">
        <f>K550+K551+K549</f>
        <v>1262900</v>
      </c>
      <c r="L548" s="82">
        <f>L550+L551+L549</f>
        <v>-62100</v>
      </c>
      <c r="M548" s="101">
        <f t="shared" si="46"/>
        <v>1200800</v>
      </c>
      <c r="N548" s="82">
        <f>N550+N551+N549</f>
        <v>0</v>
      </c>
      <c r="O548" s="82">
        <f>O550+O551+O549</f>
        <v>1200800</v>
      </c>
      <c r="P548" s="101">
        <f t="shared" si="45"/>
        <v>1200800</v>
      </c>
      <c r="Q548" s="99"/>
      <c r="R548" s="99"/>
      <c r="S548" s="99"/>
    </row>
    <row r="549" spans="2:19" ht="24">
      <c r="B549" s="92" t="s">
        <v>768</v>
      </c>
      <c r="C549" s="80" t="s">
        <v>537</v>
      </c>
      <c r="D549" s="80" t="s">
        <v>649</v>
      </c>
      <c r="E549" s="81" t="s">
        <v>649</v>
      </c>
      <c r="F549" s="81" t="s">
        <v>1070</v>
      </c>
      <c r="G549" s="80" t="s">
        <v>974</v>
      </c>
      <c r="H549" s="108">
        <v>566800</v>
      </c>
      <c r="I549" s="109">
        <v>-566800</v>
      </c>
      <c r="J549" s="109">
        <f t="shared" si="44"/>
        <v>0</v>
      </c>
      <c r="K549" s="82">
        <v>566800</v>
      </c>
      <c r="L549" s="71">
        <v>-566800</v>
      </c>
      <c r="M549" s="101">
        <f t="shared" si="46"/>
        <v>0</v>
      </c>
      <c r="N549" s="82">
        <v>0</v>
      </c>
      <c r="O549" s="71"/>
      <c r="P549" s="101">
        <f t="shared" si="45"/>
        <v>0</v>
      </c>
      <c r="Q549" s="99"/>
      <c r="R549" s="99"/>
      <c r="S549" s="99"/>
    </row>
    <row r="550" spans="2:19" ht="12.75">
      <c r="B550" s="92" t="s">
        <v>773</v>
      </c>
      <c r="C550" s="80" t="s">
        <v>537</v>
      </c>
      <c r="D550" s="80" t="s">
        <v>649</v>
      </c>
      <c r="E550" s="81" t="s">
        <v>649</v>
      </c>
      <c r="F550" s="81" t="s">
        <v>1070</v>
      </c>
      <c r="G550" s="80">
        <v>300</v>
      </c>
      <c r="H550" s="108">
        <v>100120</v>
      </c>
      <c r="I550" s="109">
        <f>1100680-1100680+566800</f>
        <v>566800</v>
      </c>
      <c r="J550" s="109">
        <f t="shared" si="44"/>
        <v>666920</v>
      </c>
      <c r="K550" s="82">
        <v>100120</v>
      </c>
      <c r="L550" s="71">
        <f>1100680-1100680+566800</f>
        <v>566800</v>
      </c>
      <c r="M550" s="101">
        <f t="shared" si="46"/>
        <v>666920</v>
      </c>
      <c r="N550" s="82">
        <v>0</v>
      </c>
      <c r="O550" s="71">
        <v>666920</v>
      </c>
      <c r="P550" s="101">
        <f t="shared" si="45"/>
        <v>666920</v>
      </c>
      <c r="Q550" s="99"/>
      <c r="R550" s="99"/>
      <c r="S550" s="99"/>
    </row>
    <row r="551" spans="2:19" ht="24">
      <c r="B551" s="92" t="s">
        <v>769</v>
      </c>
      <c r="C551" s="80" t="s">
        <v>537</v>
      </c>
      <c r="D551" s="80" t="s">
        <v>649</v>
      </c>
      <c r="E551" s="81" t="s">
        <v>649</v>
      </c>
      <c r="F551" s="81" t="s">
        <v>1070</v>
      </c>
      <c r="G551" s="80">
        <v>600</v>
      </c>
      <c r="H551" s="108">
        <v>595980</v>
      </c>
      <c r="I551" s="109">
        <f>-595980+533880</f>
        <v>-62100</v>
      </c>
      <c r="J551" s="109">
        <f t="shared" si="44"/>
        <v>533880</v>
      </c>
      <c r="K551" s="82">
        <v>595980</v>
      </c>
      <c r="L551" s="71">
        <f>-595980+533880</f>
        <v>-62100</v>
      </c>
      <c r="M551" s="101">
        <f t="shared" si="46"/>
        <v>533880</v>
      </c>
      <c r="N551" s="82">
        <v>0</v>
      </c>
      <c r="O551" s="71">
        <v>533880</v>
      </c>
      <c r="P551" s="101">
        <f t="shared" si="45"/>
        <v>533880</v>
      </c>
      <c r="Q551" s="99"/>
      <c r="R551" s="99"/>
      <c r="S551" s="99"/>
    </row>
    <row r="552" spans="2:19" ht="12.75">
      <c r="B552" s="92" t="s">
        <v>553</v>
      </c>
      <c r="C552" s="80" t="s">
        <v>537</v>
      </c>
      <c r="D552" s="80" t="s">
        <v>649</v>
      </c>
      <c r="E552" s="81" t="s">
        <v>645</v>
      </c>
      <c r="F552" s="81"/>
      <c r="G552" s="80"/>
      <c r="H552" s="108">
        <f>H556+H561+H580+H553</f>
        <v>21246108</v>
      </c>
      <c r="I552" s="108">
        <f>I556+I561+I580+I553</f>
        <v>-1921970</v>
      </c>
      <c r="J552" s="109">
        <f t="shared" si="44"/>
        <v>19324138</v>
      </c>
      <c r="K552" s="82">
        <f>K556+K561+K580+K553</f>
        <v>21246108</v>
      </c>
      <c r="L552" s="82">
        <f>L556+L561+L580+L553</f>
        <v>-5111498</v>
      </c>
      <c r="M552" s="82">
        <f t="shared" si="46"/>
        <v>16134610</v>
      </c>
      <c r="N552" s="82">
        <f>N556+N561+N580+N553</f>
        <v>0</v>
      </c>
      <c r="O552" s="82">
        <f>O556+O561+O580+O553</f>
        <v>16306990</v>
      </c>
      <c r="P552" s="82">
        <f t="shared" si="45"/>
        <v>16306990</v>
      </c>
      <c r="Q552" s="99"/>
      <c r="R552" s="99"/>
      <c r="S552" s="99"/>
    </row>
    <row r="553" spans="2:19" s="64" customFormat="1" ht="36">
      <c r="B553" s="92" t="s">
        <v>868</v>
      </c>
      <c r="C553" s="69" t="s">
        <v>537</v>
      </c>
      <c r="D553" s="69" t="s">
        <v>649</v>
      </c>
      <c r="E553" s="70" t="s">
        <v>645</v>
      </c>
      <c r="F553" s="70" t="s">
        <v>738</v>
      </c>
      <c r="G553" s="69"/>
      <c r="H553" s="109">
        <f>H554</f>
        <v>0</v>
      </c>
      <c r="I553" s="109">
        <f>I554</f>
        <v>0</v>
      </c>
      <c r="J553" s="109">
        <f t="shared" si="44"/>
        <v>0</v>
      </c>
      <c r="K553" s="71">
        <f>K554</f>
        <v>0</v>
      </c>
      <c r="L553" s="71">
        <f>L554</f>
        <v>0</v>
      </c>
      <c r="M553" s="101">
        <f t="shared" si="46"/>
        <v>0</v>
      </c>
      <c r="N553" s="71">
        <f>N554</f>
        <v>0</v>
      </c>
      <c r="O553" s="71">
        <f>O554</f>
        <v>0</v>
      </c>
      <c r="P553" s="101">
        <f t="shared" si="45"/>
        <v>0</v>
      </c>
      <c r="Q553" s="99"/>
      <c r="R553" s="99"/>
      <c r="S553" s="99"/>
    </row>
    <row r="554" spans="2:19" s="64" customFormat="1" ht="24">
      <c r="B554" s="92" t="s">
        <v>985</v>
      </c>
      <c r="C554" s="69" t="s">
        <v>537</v>
      </c>
      <c r="D554" s="69" t="s">
        <v>649</v>
      </c>
      <c r="E554" s="70" t="s">
        <v>645</v>
      </c>
      <c r="F554" s="70" t="s">
        <v>981</v>
      </c>
      <c r="G554" s="69"/>
      <c r="H554" s="109">
        <f>H555</f>
        <v>0</v>
      </c>
      <c r="I554" s="109">
        <f>I555</f>
        <v>0</v>
      </c>
      <c r="J554" s="109">
        <f t="shared" si="44"/>
        <v>0</v>
      </c>
      <c r="K554" s="71">
        <f>K555</f>
        <v>0</v>
      </c>
      <c r="L554" s="71">
        <f>L555</f>
        <v>0</v>
      </c>
      <c r="M554" s="101">
        <f t="shared" si="46"/>
        <v>0</v>
      </c>
      <c r="N554" s="71">
        <f>N555</f>
        <v>0</v>
      </c>
      <c r="O554" s="71">
        <f>O555</f>
        <v>0</v>
      </c>
      <c r="P554" s="101">
        <f t="shared" si="45"/>
        <v>0</v>
      </c>
      <c r="Q554" s="99"/>
      <c r="R554" s="99"/>
      <c r="S554" s="99"/>
    </row>
    <row r="555" spans="2:19" s="64" customFormat="1" ht="24">
      <c r="B555" s="92" t="s">
        <v>768</v>
      </c>
      <c r="C555" s="69" t="s">
        <v>537</v>
      </c>
      <c r="D555" s="69" t="s">
        <v>649</v>
      </c>
      <c r="E555" s="70" t="s">
        <v>645</v>
      </c>
      <c r="F555" s="70" t="s">
        <v>981</v>
      </c>
      <c r="G555" s="69">
        <v>200</v>
      </c>
      <c r="H555" s="109">
        <v>0</v>
      </c>
      <c r="I555" s="109"/>
      <c r="J555" s="109">
        <f t="shared" si="44"/>
        <v>0</v>
      </c>
      <c r="K555" s="71">
        <v>0</v>
      </c>
      <c r="L555" s="71"/>
      <c r="M555" s="101">
        <f t="shared" si="46"/>
        <v>0</v>
      </c>
      <c r="N555" s="71">
        <v>0</v>
      </c>
      <c r="O555" s="71"/>
      <c r="P555" s="101">
        <f t="shared" si="45"/>
        <v>0</v>
      </c>
      <c r="Q555" s="99"/>
      <c r="R555" s="99"/>
      <c r="S555" s="99"/>
    </row>
    <row r="556" spans="2:19" s="64" customFormat="1" ht="36">
      <c r="B556" s="92" t="s">
        <v>878</v>
      </c>
      <c r="C556" s="69" t="s">
        <v>537</v>
      </c>
      <c r="D556" s="69" t="s">
        <v>649</v>
      </c>
      <c r="E556" s="70" t="s">
        <v>645</v>
      </c>
      <c r="F556" s="70" t="s">
        <v>762</v>
      </c>
      <c r="G556" s="69"/>
      <c r="H556" s="109">
        <f>H557+H559</f>
        <v>0</v>
      </c>
      <c r="I556" s="109">
        <f>I557+I559</f>
        <v>0</v>
      </c>
      <c r="J556" s="109">
        <f t="shared" si="44"/>
        <v>0</v>
      </c>
      <c r="K556" s="71">
        <f>K557+K559</f>
        <v>0</v>
      </c>
      <c r="L556" s="71">
        <f>L557+L559</f>
        <v>0</v>
      </c>
      <c r="M556" s="101">
        <f t="shared" si="46"/>
        <v>0</v>
      </c>
      <c r="N556" s="71">
        <f>N557+N559</f>
        <v>0</v>
      </c>
      <c r="O556" s="71">
        <f>O557+O559</f>
        <v>0</v>
      </c>
      <c r="P556" s="101">
        <f t="shared" si="45"/>
        <v>0</v>
      </c>
      <c r="Q556" s="99"/>
      <c r="R556" s="99"/>
      <c r="S556" s="99"/>
    </row>
    <row r="557" spans="2:19" s="64" customFormat="1" ht="12.75">
      <c r="B557" s="92" t="s">
        <v>879</v>
      </c>
      <c r="C557" s="69" t="s">
        <v>537</v>
      </c>
      <c r="D557" s="69" t="s">
        <v>649</v>
      </c>
      <c r="E557" s="70" t="s">
        <v>645</v>
      </c>
      <c r="F557" s="70" t="s">
        <v>724</v>
      </c>
      <c r="G557" s="69"/>
      <c r="H557" s="109">
        <f>H558</f>
        <v>0</v>
      </c>
      <c r="I557" s="109">
        <f>I558</f>
        <v>0</v>
      </c>
      <c r="J557" s="109">
        <f t="shared" si="44"/>
        <v>0</v>
      </c>
      <c r="K557" s="71">
        <f>K558</f>
        <v>0</v>
      </c>
      <c r="L557" s="71">
        <f>L558</f>
        <v>0</v>
      </c>
      <c r="M557" s="101">
        <f t="shared" si="46"/>
        <v>0</v>
      </c>
      <c r="N557" s="71">
        <f>N558</f>
        <v>0</v>
      </c>
      <c r="O557" s="71">
        <f>O558</f>
        <v>0</v>
      </c>
      <c r="P557" s="101">
        <f t="shared" si="45"/>
        <v>0</v>
      </c>
      <c r="Q557" s="99"/>
      <c r="R557" s="99"/>
      <c r="S557" s="99"/>
    </row>
    <row r="558" spans="2:19" s="64" customFormat="1" ht="24">
      <c r="B558" s="92" t="s">
        <v>768</v>
      </c>
      <c r="C558" s="69" t="s">
        <v>537</v>
      </c>
      <c r="D558" s="69" t="s">
        <v>649</v>
      </c>
      <c r="E558" s="70" t="s">
        <v>645</v>
      </c>
      <c r="F558" s="70" t="s">
        <v>724</v>
      </c>
      <c r="G558" s="69">
        <v>200</v>
      </c>
      <c r="H558" s="109">
        <v>0</v>
      </c>
      <c r="I558" s="109"/>
      <c r="J558" s="109">
        <f t="shared" si="44"/>
        <v>0</v>
      </c>
      <c r="K558" s="71">
        <v>0</v>
      </c>
      <c r="L558" s="71"/>
      <c r="M558" s="101">
        <f t="shared" si="46"/>
        <v>0</v>
      </c>
      <c r="N558" s="71">
        <v>0</v>
      </c>
      <c r="O558" s="71"/>
      <c r="P558" s="101">
        <f t="shared" si="45"/>
        <v>0</v>
      </c>
      <c r="Q558" s="99"/>
      <c r="R558" s="99"/>
      <c r="S558" s="99"/>
    </row>
    <row r="559" spans="2:19" s="64" customFormat="1" ht="24">
      <c r="B559" s="92" t="s">
        <v>995</v>
      </c>
      <c r="C559" s="69" t="s">
        <v>537</v>
      </c>
      <c r="D559" s="69" t="s">
        <v>649</v>
      </c>
      <c r="E559" s="70" t="s">
        <v>645</v>
      </c>
      <c r="F559" s="70" t="s">
        <v>989</v>
      </c>
      <c r="G559" s="69"/>
      <c r="H559" s="109">
        <f>H560</f>
        <v>0</v>
      </c>
      <c r="I559" s="109">
        <f>I560</f>
        <v>0</v>
      </c>
      <c r="J559" s="109">
        <f t="shared" si="44"/>
        <v>0</v>
      </c>
      <c r="K559" s="71">
        <f>K560</f>
        <v>0</v>
      </c>
      <c r="L559" s="71">
        <f>L560</f>
        <v>0</v>
      </c>
      <c r="M559" s="101">
        <f t="shared" si="46"/>
        <v>0</v>
      </c>
      <c r="N559" s="71">
        <f>N560</f>
        <v>0</v>
      </c>
      <c r="O559" s="71">
        <f>O560</f>
        <v>0</v>
      </c>
      <c r="P559" s="101">
        <f t="shared" si="45"/>
        <v>0</v>
      </c>
      <c r="Q559" s="99"/>
      <c r="R559" s="99"/>
      <c r="S559" s="99"/>
    </row>
    <row r="560" spans="2:19" s="64" customFormat="1" ht="24">
      <c r="B560" s="92" t="s">
        <v>768</v>
      </c>
      <c r="C560" s="69" t="s">
        <v>537</v>
      </c>
      <c r="D560" s="69" t="s">
        <v>649</v>
      </c>
      <c r="E560" s="70" t="s">
        <v>645</v>
      </c>
      <c r="F560" s="70" t="s">
        <v>989</v>
      </c>
      <c r="G560" s="69" t="s">
        <v>974</v>
      </c>
      <c r="H560" s="109">
        <v>0</v>
      </c>
      <c r="I560" s="109"/>
      <c r="J560" s="109">
        <f t="shared" si="44"/>
        <v>0</v>
      </c>
      <c r="K560" s="71">
        <v>0</v>
      </c>
      <c r="L560" s="71"/>
      <c r="M560" s="101">
        <f t="shared" si="46"/>
        <v>0</v>
      </c>
      <c r="N560" s="71">
        <v>0</v>
      </c>
      <c r="O560" s="71"/>
      <c r="P560" s="101">
        <f t="shared" si="45"/>
        <v>0</v>
      </c>
      <c r="Q560" s="99"/>
      <c r="R560" s="99"/>
      <c r="S560" s="99"/>
    </row>
    <row r="561" spans="2:19" ht="24">
      <c r="B561" s="92" t="s">
        <v>880</v>
      </c>
      <c r="C561" s="80" t="s">
        <v>537</v>
      </c>
      <c r="D561" s="80" t="s">
        <v>649</v>
      </c>
      <c r="E561" s="81" t="s">
        <v>645</v>
      </c>
      <c r="F561" s="81" t="s">
        <v>778</v>
      </c>
      <c r="G561" s="80"/>
      <c r="H561" s="108">
        <f>H562+H575+H573+H568</f>
        <v>21246108</v>
      </c>
      <c r="I561" s="108">
        <f>I562+I575+I573+I568</f>
        <v>-1921970</v>
      </c>
      <c r="J561" s="109">
        <f t="shared" si="44"/>
        <v>19324138</v>
      </c>
      <c r="K561" s="82">
        <f>K562+K575+K573+K568</f>
        <v>21246108</v>
      </c>
      <c r="L561" s="82">
        <f>L562+L575+L573+L568</f>
        <v>-5111498</v>
      </c>
      <c r="M561" s="101">
        <f t="shared" si="46"/>
        <v>16134610</v>
      </c>
      <c r="N561" s="82">
        <f>N562+N575+N573+N568</f>
        <v>0</v>
      </c>
      <c r="O561" s="82">
        <f>O562+O575+O573+O568</f>
        <v>16306990</v>
      </c>
      <c r="P561" s="101">
        <f t="shared" si="45"/>
        <v>16306990</v>
      </c>
      <c r="Q561" s="99"/>
      <c r="R561" s="99"/>
      <c r="S561" s="99"/>
    </row>
    <row r="562" spans="2:19" ht="12.75">
      <c r="B562" s="92" t="s">
        <v>883</v>
      </c>
      <c r="C562" s="80" t="s">
        <v>537</v>
      </c>
      <c r="D562" s="80" t="s">
        <v>649</v>
      </c>
      <c r="E562" s="81" t="s">
        <v>645</v>
      </c>
      <c r="F562" s="81" t="s">
        <v>882</v>
      </c>
      <c r="G562" s="80"/>
      <c r="H562" s="108">
        <f>H563+H565</f>
        <v>1723700</v>
      </c>
      <c r="I562" s="108">
        <f>I563+I565</f>
        <v>8957460</v>
      </c>
      <c r="J562" s="109">
        <f t="shared" si="44"/>
        <v>10681160</v>
      </c>
      <c r="K562" s="82">
        <f>K563+K565</f>
        <v>1723700</v>
      </c>
      <c r="L562" s="82">
        <f>L563+L565</f>
        <v>6363800</v>
      </c>
      <c r="M562" s="101">
        <f t="shared" si="46"/>
        <v>8087500</v>
      </c>
      <c r="N562" s="82">
        <f>N563+N565</f>
        <v>0</v>
      </c>
      <c r="O562" s="82">
        <f>O563+O565</f>
        <v>8087500</v>
      </c>
      <c r="P562" s="101">
        <f t="shared" si="45"/>
        <v>8087500</v>
      </c>
      <c r="Q562" s="99"/>
      <c r="R562" s="99"/>
      <c r="S562" s="99"/>
    </row>
    <row r="563" spans="2:19" ht="24">
      <c r="B563" s="92" t="s">
        <v>881</v>
      </c>
      <c r="C563" s="80" t="s">
        <v>537</v>
      </c>
      <c r="D563" s="80" t="s">
        <v>649</v>
      </c>
      <c r="E563" s="81" t="s">
        <v>645</v>
      </c>
      <c r="F563" s="81" t="s">
        <v>782</v>
      </c>
      <c r="G563" s="80"/>
      <c r="H563" s="108">
        <f>H564</f>
        <v>1143500</v>
      </c>
      <c r="I563" s="108">
        <f>I564</f>
        <v>42500</v>
      </c>
      <c r="J563" s="109">
        <f t="shared" si="44"/>
        <v>1186000</v>
      </c>
      <c r="K563" s="82">
        <f>K564</f>
        <v>1143500</v>
      </c>
      <c r="L563" s="82">
        <f>L564</f>
        <v>42500</v>
      </c>
      <c r="M563" s="101">
        <f t="shared" si="46"/>
        <v>1186000</v>
      </c>
      <c r="N563" s="82">
        <f>N564</f>
        <v>0</v>
      </c>
      <c r="O563" s="82">
        <f>O564</f>
        <v>1186000</v>
      </c>
      <c r="P563" s="101">
        <f t="shared" si="45"/>
        <v>1186000</v>
      </c>
      <c r="Q563" s="99"/>
      <c r="R563" s="99"/>
      <c r="S563" s="99"/>
    </row>
    <row r="564" spans="2:19" ht="48">
      <c r="B564" s="92" t="s">
        <v>767</v>
      </c>
      <c r="C564" s="80" t="s">
        <v>537</v>
      </c>
      <c r="D564" s="80" t="s">
        <v>649</v>
      </c>
      <c r="E564" s="81" t="s">
        <v>645</v>
      </c>
      <c r="F564" s="81" t="s">
        <v>782</v>
      </c>
      <c r="G564" s="80">
        <v>100</v>
      </c>
      <c r="H564" s="108">
        <v>1143500</v>
      </c>
      <c r="I564" s="109">
        <v>42500</v>
      </c>
      <c r="J564" s="109">
        <f t="shared" si="44"/>
        <v>1186000</v>
      </c>
      <c r="K564" s="82">
        <v>1143500</v>
      </c>
      <c r="L564" s="71">
        <v>42500</v>
      </c>
      <c r="M564" s="101">
        <f t="shared" si="46"/>
        <v>1186000</v>
      </c>
      <c r="N564" s="82">
        <v>0</v>
      </c>
      <c r="O564" s="71">
        <v>1186000</v>
      </c>
      <c r="P564" s="101">
        <f t="shared" si="45"/>
        <v>1186000</v>
      </c>
      <c r="Q564" s="99"/>
      <c r="R564" s="99"/>
      <c r="S564" s="99"/>
    </row>
    <row r="565" spans="2:19" ht="27.75" customHeight="1">
      <c r="B565" s="92" t="s">
        <v>1117</v>
      </c>
      <c r="C565" s="80" t="s">
        <v>537</v>
      </c>
      <c r="D565" s="80" t="s">
        <v>649</v>
      </c>
      <c r="E565" s="81" t="s">
        <v>645</v>
      </c>
      <c r="F565" s="81" t="s">
        <v>781</v>
      </c>
      <c r="G565" s="80"/>
      <c r="H565" s="108">
        <f>H566+H567</f>
        <v>580200</v>
      </c>
      <c r="I565" s="108">
        <f>I566+I567</f>
        <v>8914960</v>
      </c>
      <c r="J565" s="109">
        <f t="shared" si="44"/>
        <v>9495160</v>
      </c>
      <c r="K565" s="82">
        <f>K566+K567</f>
        <v>580200</v>
      </c>
      <c r="L565" s="82">
        <f>L566+L567</f>
        <v>6321300</v>
      </c>
      <c r="M565" s="101">
        <f t="shared" si="46"/>
        <v>6901500</v>
      </c>
      <c r="N565" s="82">
        <f>N566+N567</f>
        <v>0</v>
      </c>
      <c r="O565" s="82">
        <f>O566+O567</f>
        <v>6901500</v>
      </c>
      <c r="P565" s="101">
        <f t="shared" si="45"/>
        <v>6901500</v>
      </c>
      <c r="Q565" s="99"/>
      <c r="R565" s="99"/>
      <c r="S565" s="99"/>
    </row>
    <row r="566" spans="2:19" ht="48">
      <c r="B566" s="92" t="s">
        <v>767</v>
      </c>
      <c r="C566" s="80" t="s">
        <v>537</v>
      </c>
      <c r="D566" s="80" t="s">
        <v>649</v>
      </c>
      <c r="E566" s="81" t="s">
        <v>645</v>
      </c>
      <c r="F566" s="81" t="s">
        <v>781</v>
      </c>
      <c r="G566" s="80">
        <v>100</v>
      </c>
      <c r="H566" s="108">
        <v>580200</v>
      </c>
      <c r="I566" s="109">
        <v>6641300</v>
      </c>
      <c r="J566" s="109">
        <f t="shared" si="44"/>
        <v>7221500</v>
      </c>
      <c r="K566" s="82">
        <v>580200</v>
      </c>
      <c r="L566" s="71">
        <v>6321300</v>
      </c>
      <c r="M566" s="101">
        <f t="shared" si="46"/>
        <v>6901500</v>
      </c>
      <c r="N566" s="82">
        <v>0</v>
      </c>
      <c r="O566" s="71">
        <v>6901500</v>
      </c>
      <c r="P566" s="101">
        <f t="shared" si="45"/>
        <v>6901500</v>
      </c>
      <c r="Q566" s="99"/>
      <c r="R566" s="99"/>
      <c r="S566" s="99"/>
    </row>
    <row r="567" spans="2:19" ht="24">
      <c r="B567" s="92" t="s">
        <v>768</v>
      </c>
      <c r="C567" s="80" t="s">
        <v>537</v>
      </c>
      <c r="D567" s="80" t="s">
        <v>649</v>
      </c>
      <c r="E567" s="81" t="s">
        <v>645</v>
      </c>
      <c r="F567" s="81" t="s">
        <v>781</v>
      </c>
      <c r="G567" s="80" t="s">
        <v>974</v>
      </c>
      <c r="H567" s="108">
        <v>0</v>
      </c>
      <c r="I567" s="109">
        <v>2273660</v>
      </c>
      <c r="J567" s="109">
        <f t="shared" si="44"/>
        <v>2273660</v>
      </c>
      <c r="K567" s="82">
        <v>0</v>
      </c>
      <c r="L567" s="71"/>
      <c r="M567" s="101">
        <f t="shared" si="46"/>
        <v>0</v>
      </c>
      <c r="N567" s="82"/>
      <c r="O567" s="71"/>
      <c r="P567" s="101">
        <f t="shared" si="45"/>
        <v>0</v>
      </c>
      <c r="Q567" s="99"/>
      <c r="R567" s="99"/>
      <c r="S567" s="99"/>
    </row>
    <row r="568" spans="2:19" ht="24">
      <c r="B568" s="100" t="s">
        <v>1130</v>
      </c>
      <c r="C568" s="80" t="s">
        <v>537</v>
      </c>
      <c r="D568" s="80" t="s">
        <v>649</v>
      </c>
      <c r="E568" s="81" t="s">
        <v>645</v>
      </c>
      <c r="F568" s="81" t="s">
        <v>1119</v>
      </c>
      <c r="G568" s="80"/>
      <c r="H568" s="108">
        <f>H569</f>
        <v>0</v>
      </c>
      <c r="I568" s="108">
        <f>I569</f>
        <v>4105768</v>
      </c>
      <c r="J568" s="109">
        <f t="shared" si="44"/>
        <v>4105768</v>
      </c>
      <c r="K568" s="82">
        <f>K569</f>
        <v>0</v>
      </c>
      <c r="L568" s="82">
        <f>L569</f>
        <v>3509900</v>
      </c>
      <c r="M568" s="101">
        <f t="shared" si="46"/>
        <v>3509900</v>
      </c>
      <c r="N568" s="82">
        <f>N569</f>
        <v>0</v>
      </c>
      <c r="O568" s="82">
        <f>O569</f>
        <v>3682280</v>
      </c>
      <c r="P568" s="101">
        <f t="shared" si="45"/>
        <v>3682280</v>
      </c>
      <c r="Q568" s="99"/>
      <c r="R568" s="99"/>
      <c r="S568" s="99"/>
    </row>
    <row r="569" spans="2:19" ht="36">
      <c r="B569" s="100" t="s">
        <v>1099</v>
      </c>
      <c r="C569" s="80" t="s">
        <v>537</v>
      </c>
      <c r="D569" s="80" t="s">
        <v>649</v>
      </c>
      <c r="E569" s="81" t="s">
        <v>645</v>
      </c>
      <c r="F569" s="81" t="s">
        <v>1118</v>
      </c>
      <c r="G569" s="80"/>
      <c r="H569" s="108">
        <f>H570+H571+H572</f>
        <v>0</v>
      </c>
      <c r="I569" s="108">
        <f>I570+I571+I572</f>
        <v>4105768</v>
      </c>
      <c r="J569" s="109">
        <f t="shared" si="44"/>
        <v>4105768</v>
      </c>
      <c r="K569" s="82">
        <f>K570+K571+K572</f>
        <v>0</v>
      </c>
      <c r="L569" s="82">
        <f>L570+L571+L572</f>
        <v>3509900</v>
      </c>
      <c r="M569" s="101">
        <f t="shared" si="46"/>
        <v>3509900</v>
      </c>
      <c r="N569" s="82">
        <f>N570+N571+N572</f>
        <v>0</v>
      </c>
      <c r="O569" s="82">
        <f>O570+O571+O572</f>
        <v>3682280</v>
      </c>
      <c r="P569" s="101">
        <f t="shared" si="45"/>
        <v>3682280</v>
      </c>
      <c r="Q569" s="99"/>
      <c r="R569" s="99"/>
      <c r="S569" s="99"/>
    </row>
    <row r="570" spans="2:19" ht="48">
      <c r="B570" s="92" t="s">
        <v>767</v>
      </c>
      <c r="C570" s="80" t="s">
        <v>537</v>
      </c>
      <c r="D570" s="80" t="s">
        <v>649</v>
      </c>
      <c r="E570" s="81" t="s">
        <v>645</v>
      </c>
      <c r="F570" s="81" t="s">
        <v>1118</v>
      </c>
      <c r="G570" s="80" t="s">
        <v>735</v>
      </c>
      <c r="H570" s="108">
        <v>0</v>
      </c>
      <c r="I570" s="109">
        <f>3501900+378000</f>
        <v>3879900</v>
      </c>
      <c r="J570" s="109">
        <f t="shared" si="44"/>
        <v>3879900</v>
      </c>
      <c r="K570" s="82">
        <v>0</v>
      </c>
      <c r="L570" s="71">
        <v>3501900</v>
      </c>
      <c r="M570" s="101">
        <f t="shared" si="46"/>
        <v>3501900</v>
      </c>
      <c r="N570" s="82">
        <v>0</v>
      </c>
      <c r="O570" s="71">
        <v>3674280</v>
      </c>
      <c r="P570" s="101">
        <f t="shared" si="45"/>
        <v>3674280</v>
      </c>
      <c r="Q570" s="99"/>
      <c r="R570" s="99"/>
      <c r="S570" s="99"/>
    </row>
    <row r="571" spans="2:19" ht="24">
      <c r="B571" s="92" t="s">
        <v>768</v>
      </c>
      <c r="C571" s="80" t="s">
        <v>537</v>
      </c>
      <c r="D571" s="80" t="s">
        <v>649</v>
      </c>
      <c r="E571" s="81" t="s">
        <v>645</v>
      </c>
      <c r="F571" s="81" t="s">
        <v>1118</v>
      </c>
      <c r="G571" s="80" t="s">
        <v>974</v>
      </c>
      <c r="H571" s="108">
        <v>0</v>
      </c>
      <c r="I571" s="109">
        <v>217868</v>
      </c>
      <c r="J571" s="109">
        <f t="shared" si="44"/>
        <v>217868</v>
      </c>
      <c r="K571" s="82">
        <v>0</v>
      </c>
      <c r="L571" s="71"/>
      <c r="M571" s="101">
        <f t="shared" si="46"/>
        <v>0</v>
      </c>
      <c r="N571" s="82"/>
      <c r="O571" s="71"/>
      <c r="P571" s="101">
        <f t="shared" si="45"/>
        <v>0</v>
      </c>
      <c r="Q571" s="99"/>
      <c r="R571" s="99"/>
      <c r="S571" s="99"/>
    </row>
    <row r="572" spans="2:19" ht="12.75">
      <c r="B572" s="92" t="s">
        <v>771</v>
      </c>
      <c r="C572" s="80" t="s">
        <v>537</v>
      </c>
      <c r="D572" s="80" t="s">
        <v>649</v>
      </c>
      <c r="E572" s="81" t="s">
        <v>645</v>
      </c>
      <c r="F572" s="81" t="s">
        <v>1118</v>
      </c>
      <c r="G572" s="80" t="s">
        <v>970</v>
      </c>
      <c r="H572" s="108">
        <v>0</v>
      </c>
      <c r="I572" s="109">
        <v>8000</v>
      </c>
      <c r="J572" s="109">
        <f t="shared" si="44"/>
        <v>8000</v>
      </c>
      <c r="K572" s="82">
        <v>0</v>
      </c>
      <c r="L572" s="71">
        <v>8000</v>
      </c>
      <c r="M572" s="101">
        <f t="shared" si="46"/>
        <v>8000</v>
      </c>
      <c r="N572" s="82">
        <v>0</v>
      </c>
      <c r="O572" s="71">
        <v>8000</v>
      </c>
      <c r="P572" s="101">
        <f t="shared" si="45"/>
        <v>8000</v>
      </c>
      <c r="Q572" s="99"/>
      <c r="R572" s="99"/>
      <c r="S572" s="99"/>
    </row>
    <row r="573" spans="2:19" ht="42" customHeight="1">
      <c r="B573" s="92" t="s">
        <v>1099</v>
      </c>
      <c r="C573" s="80" t="s">
        <v>537</v>
      </c>
      <c r="D573" s="80" t="s">
        <v>649</v>
      </c>
      <c r="E573" s="81" t="s">
        <v>645</v>
      </c>
      <c r="F573" s="81" t="s">
        <v>1098</v>
      </c>
      <c r="G573" s="80"/>
      <c r="H573" s="108">
        <f>H574</f>
        <v>4537210</v>
      </c>
      <c r="I573" s="108">
        <f>I574</f>
        <v>0</v>
      </c>
      <c r="J573" s="109">
        <f t="shared" si="44"/>
        <v>4537210</v>
      </c>
      <c r="K573" s="82">
        <f>K574</f>
        <v>4537210</v>
      </c>
      <c r="L573" s="82">
        <f>L574</f>
        <v>0</v>
      </c>
      <c r="M573" s="101">
        <f t="shared" si="46"/>
        <v>4537210</v>
      </c>
      <c r="N573" s="82">
        <f>N574</f>
        <v>0</v>
      </c>
      <c r="O573" s="82">
        <f>O574</f>
        <v>4537210</v>
      </c>
      <c r="P573" s="101">
        <f t="shared" si="45"/>
        <v>4537210</v>
      </c>
      <c r="Q573" s="99"/>
      <c r="R573" s="99"/>
      <c r="S573" s="99"/>
    </row>
    <row r="574" spans="2:19" ht="48">
      <c r="B574" s="92" t="s">
        <v>767</v>
      </c>
      <c r="C574" s="80" t="s">
        <v>537</v>
      </c>
      <c r="D574" s="80" t="s">
        <v>649</v>
      </c>
      <c r="E574" s="81" t="s">
        <v>645</v>
      </c>
      <c r="F574" s="81" t="s">
        <v>1098</v>
      </c>
      <c r="G574" s="80" t="s">
        <v>735</v>
      </c>
      <c r="H574" s="108">
        <v>4537210</v>
      </c>
      <c r="I574" s="109"/>
      <c r="J574" s="109">
        <f t="shared" si="44"/>
        <v>4537210</v>
      </c>
      <c r="K574" s="82">
        <v>4537210</v>
      </c>
      <c r="L574" s="71">
        <v>0</v>
      </c>
      <c r="M574" s="101">
        <f t="shared" si="46"/>
        <v>4537210</v>
      </c>
      <c r="N574" s="82">
        <v>0</v>
      </c>
      <c r="O574" s="71">
        <v>4537210</v>
      </c>
      <c r="P574" s="101">
        <f t="shared" si="45"/>
        <v>4537210</v>
      </c>
      <c r="Q574" s="99"/>
      <c r="R574" s="99"/>
      <c r="S574" s="99"/>
    </row>
    <row r="575" spans="2:19" ht="24">
      <c r="B575" s="92" t="s">
        <v>884</v>
      </c>
      <c r="C575" s="80" t="s">
        <v>537</v>
      </c>
      <c r="D575" s="80" t="s">
        <v>649</v>
      </c>
      <c r="E575" s="81" t="s">
        <v>645</v>
      </c>
      <c r="F575" s="81" t="s">
        <v>779</v>
      </c>
      <c r="G575" s="80"/>
      <c r="H575" s="108">
        <f>H576</f>
        <v>14985198</v>
      </c>
      <c r="I575" s="108">
        <f>I576</f>
        <v>-14985198</v>
      </c>
      <c r="J575" s="109">
        <f t="shared" si="44"/>
        <v>0</v>
      </c>
      <c r="K575" s="82">
        <f>K576</f>
        <v>14985198</v>
      </c>
      <c r="L575" s="82">
        <f>L576</f>
        <v>-14985198</v>
      </c>
      <c r="M575" s="101">
        <f t="shared" si="46"/>
        <v>0</v>
      </c>
      <c r="N575" s="82">
        <f>N576</f>
        <v>0</v>
      </c>
      <c r="O575" s="82">
        <f>O576</f>
        <v>0</v>
      </c>
      <c r="P575" s="101">
        <f t="shared" si="45"/>
        <v>0</v>
      </c>
      <c r="Q575" s="99"/>
      <c r="R575" s="99"/>
      <c r="S575" s="99"/>
    </row>
    <row r="576" spans="2:19" ht="24">
      <c r="B576" s="92" t="s">
        <v>885</v>
      </c>
      <c r="C576" s="80" t="s">
        <v>537</v>
      </c>
      <c r="D576" s="80" t="s">
        <v>649</v>
      </c>
      <c r="E576" s="81" t="s">
        <v>645</v>
      </c>
      <c r="F576" s="81" t="s">
        <v>780</v>
      </c>
      <c r="G576" s="80"/>
      <c r="H576" s="108">
        <f>H577+H578+H579</f>
        <v>14985198</v>
      </c>
      <c r="I576" s="108">
        <f>I577+I578+I579</f>
        <v>-14985198</v>
      </c>
      <c r="J576" s="109">
        <f t="shared" si="44"/>
        <v>0</v>
      </c>
      <c r="K576" s="82">
        <f>K577+K578+K579</f>
        <v>14985198</v>
      </c>
      <c r="L576" s="82">
        <f>L577+L578+L579</f>
        <v>-14985198</v>
      </c>
      <c r="M576" s="101">
        <f t="shared" si="46"/>
        <v>0</v>
      </c>
      <c r="N576" s="82">
        <f>N577+N578+N579</f>
        <v>0</v>
      </c>
      <c r="O576" s="82">
        <f>O577+O578+O579</f>
        <v>0</v>
      </c>
      <c r="P576" s="101">
        <f t="shared" si="45"/>
        <v>0</v>
      </c>
      <c r="Q576" s="99"/>
      <c r="R576" s="99"/>
      <c r="S576" s="99"/>
    </row>
    <row r="577" spans="2:19" ht="48">
      <c r="B577" s="92" t="s">
        <v>767</v>
      </c>
      <c r="C577" s="80" t="s">
        <v>537</v>
      </c>
      <c r="D577" s="80" t="s">
        <v>649</v>
      </c>
      <c r="E577" s="81" t="s">
        <v>645</v>
      </c>
      <c r="F577" s="81" t="s">
        <v>780</v>
      </c>
      <c r="G577" s="80">
        <v>100</v>
      </c>
      <c r="H577" s="108">
        <v>11453520</v>
      </c>
      <c r="I577" s="109">
        <v>-11453520</v>
      </c>
      <c r="J577" s="109">
        <f t="shared" si="44"/>
        <v>0</v>
      </c>
      <c r="K577" s="82">
        <v>11453520</v>
      </c>
      <c r="L577" s="71">
        <v>-11453520</v>
      </c>
      <c r="M577" s="101">
        <f t="shared" si="46"/>
        <v>0</v>
      </c>
      <c r="N577" s="82">
        <v>0</v>
      </c>
      <c r="O577" s="71"/>
      <c r="P577" s="101">
        <f t="shared" si="45"/>
        <v>0</v>
      </c>
      <c r="Q577" s="99"/>
      <c r="R577" s="99"/>
      <c r="S577" s="99"/>
    </row>
    <row r="578" spans="2:19" ht="24">
      <c r="B578" s="92" t="s">
        <v>768</v>
      </c>
      <c r="C578" s="80" t="s">
        <v>537</v>
      </c>
      <c r="D578" s="80" t="s">
        <v>649</v>
      </c>
      <c r="E578" s="81" t="s">
        <v>645</v>
      </c>
      <c r="F578" s="81" t="s">
        <v>780</v>
      </c>
      <c r="G578" s="80">
        <v>200</v>
      </c>
      <c r="H578" s="108">
        <v>3482588</v>
      </c>
      <c r="I578" s="109">
        <v>-3482588</v>
      </c>
      <c r="J578" s="109">
        <f t="shared" si="44"/>
        <v>0</v>
      </c>
      <c r="K578" s="82">
        <v>3482588</v>
      </c>
      <c r="L578" s="71">
        <v>-3482588</v>
      </c>
      <c r="M578" s="101">
        <f t="shared" si="46"/>
        <v>0</v>
      </c>
      <c r="N578" s="82">
        <v>0</v>
      </c>
      <c r="O578" s="71"/>
      <c r="P578" s="101">
        <f t="shared" si="45"/>
        <v>0</v>
      </c>
      <c r="Q578" s="99"/>
      <c r="R578" s="99"/>
      <c r="S578" s="99"/>
    </row>
    <row r="579" spans="2:19" ht="12.75">
      <c r="B579" s="92" t="s">
        <v>771</v>
      </c>
      <c r="C579" s="80" t="s">
        <v>537</v>
      </c>
      <c r="D579" s="80" t="s">
        <v>649</v>
      </c>
      <c r="E579" s="81" t="s">
        <v>645</v>
      </c>
      <c r="F579" s="81" t="s">
        <v>780</v>
      </c>
      <c r="G579" s="80">
        <v>800</v>
      </c>
      <c r="H579" s="108">
        <v>49090</v>
      </c>
      <c r="I579" s="109">
        <v>-49090</v>
      </c>
      <c r="J579" s="109">
        <f t="shared" si="44"/>
        <v>0</v>
      </c>
      <c r="K579" s="82">
        <v>49090</v>
      </c>
      <c r="L579" s="71">
        <v>-49090</v>
      </c>
      <c r="M579" s="101">
        <f t="shared" si="46"/>
        <v>0</v>
      </c>
      <c r="N579" s="82">
        <v>0</v>
      </c>
      <c r="O579" s="71"/>
      <c r="P579" s="101">
        <f t="shared" si="45"/>
        <v>0</v>
      </c>
      <c r="Q579" s="99"/>
      <c r="R579" s="99"/>
      <c r="S579" s="99"/>
    </row>
    <row r="580" spans="2:19" s="64" customFormat="1" ht="24">
      <c r="B580" s="92" t="s">
        <v>993</v>
      </c>
      <c r="C580" s="69" t="s">
        <v>537</v>
      </c>
      <c r="D580" s="69" t="s">
        <v>649</v>
      </c>
      <c r="E580" s="70" t="s">
        <v>645</v>
      </c>
      <c r="F580" s="70" t="s">
        <v>992</v>
      </c>
      <c r="G580" s="69"/>
      <c r="H580" s="109">
        <f>H581</f>
        <v>0</v>
      </c>
      <c r="I580" s="109">
        <f>I581</f>
        <v>0</v>
      </c>
      <c r="J580" s="109">
        <f t="shared" si="44"/>
        <v>0</v>
      </c>
      <c r="K580" s="71">
        <f>K581</f>
        <v>0</v>
      </c>
      <c r="L580" s="71">
        <f>L581</f>
        <v>0</v>
      </c>
      <c r="M580" s="101">
        <f t="shared" si="46"/>
        <v>0</v>
      </c>
      <c r="N580" s="71">
        <f>N581</f>
        <v>0</v>
      </c>
      <c r="O580" s="71">
        <f>O581</f>
        <v>0</v>
      </c>
      <c r="P580" s="101">
        <f t="shared" si="45"/>
        <v>0</v>
      </c>
      <c r="Q580" s="99"/>
      <c r="R580" s="99"/>
      <c r="S580" s="99"/>
    </row>
    <row r="581" spans="2:19" s="64" customFormat="1" ht="24">
      <c r="B581" s="92" t="s">
        <v>994</v>
      </c>
      <c r="C581" s="69" t="s">
        <v>537</v>
      </c>
      <c r="D581" s="69" t="s">
        <v>649</v>
      </c>
      <c r="E581" s="70" t="s">
        <v>645</v>
      </c>
      <c r="F581" s="70" t="s">
        <v>991</v>
      </c>
      <c r="G581" s="69"/>
      <c r="H581" s="109">
        <f>H582</f>
        <v>0</v>
      </c>
      <c r="I581" s="109">
        <f>I582</f>
        <v>0</v>
      </c>
      <c r="J581" s="109">
        <f t="shared" si="44"/>
        <v>0</v>
      </c>
      <c r="K581" s="71">
        <f>K582</f>
        <v>0</v>
      </c>
      <c r="L581" s="71">
        <f>L582</f>
        <v>0</v>
      </c>
      <c r="M581" s="101">
        <f t="shared" si="46"/>
        <v>0</v>
      </c>
      <c r="N581" s="71">
        <f>N582</f>
        <v>0</v>
      </c>
      <c r="O581" s="71">
        <f>O582</f>
        <v>0</v>
      </c>
      <c r="P581" s="101">
        <f t="shared" si="45"/>
        <v>0</v>
      </c>
      <c r="Q581" s="99"/>
      <c r="R581" s="99"/>
      <c r="S581" s="99"/>
    </row>
    <row r="582" spans="2:19" s="64" customFormat="1" ht="24">
      <c r="B582" s="92" t="s">
        <v>768</v>
      </c>
      <c r="C582" s="69" t="s">
        <v>537</v>
      </c>
      <c r="D582" s="69" t="s">
        <v>649</v>
      </c>
      <c r="E582" s="70" t="s">
        <v>645</v>
      </c>
      <c r="F582" s="70" t="s">
        <v>991</v>
      </c>
      <c r="G582" s="69" t="s">
        <v>974</v>
      </c>
      <c r="H582" s="109"/>
      <c r="I582" s="109"/>
      <c r="J582" s="109">
        <f t="shared" si="44"/>
        <v>0</v>
      </c>
      <c r="K582" s="71"/>
      <c r="L582" s="71"/>
      <c r="M582" s="101">
        <f t="shared" si="46"/>
        <v>0</v>
      </c>
      <c r="N582" s="71">
        <v>0</v>
      </c>
      <c r="O582" s="71"/>
      <c r="P582" s="101">
        <f t="shared" si="45"/>
        <v>0</v>
      </c>
      <c r="Q582" s="99"/>
      <c r="R582" s="99"/>
      <c r="S582" s="99"/>
    </row>
    <row r="583" spans="2:19" ht="12.75">
      <c r="B583" s="92" t="s">
        <v>961</v>
      </c>
      <c r="C583" s="80" t="s">
        <v>537</v>
      </c>
      <c r="D583" s="80" t="s">
        <v>628</v>
      </c>
      <c r="E583" s="81"/>
      <c r="F583" s="81"/>
      <c r="G583" s="80"/>
      <c r="H583" s="108">
        <f aca="true" t="shared" si="47" ref="H583:I586">H584</f>
        <v>5453000</v>
      </c>
      <c r="I583" s="108">
        <f t="shared" si="47"/>
        <v>1116000</v>
      </c>
      <c r="J583" s="109">
        <f t="shared" si="44"/>
        <v>6569000</v>
      </c>
      <c r="K583" s="82">
        <f aca="true" t="shared" si="48" ref="K583:O586">K584</f>
        <v>5453000</v>
      </c>
      <c r="L583" s="82">
        <f t="shared" si="48"/>
        <v>1116000</v>
      </c>
      <c r="M583" s="101">
        <f t="shared" si="46"/>
        <v>6569000</v>
      </c>
      <c r="N583" s="82">
        <f t="shared" si="48"/>
        <v>0</v>
      </c>
      <c r="O583" s="82">
        <f t="shared" si="48"/>
        <v>6569000</v>
      </c>
      <c r="P583" s="101">
        <f t="shared" si="45"/>
        <v>6569000</v>
      </c>
      <c r="Q583" s="99"/>
      <c r="R583" s="99"/>
      <c r="S583" s="99"/>
    </row>
    <row r="584" spans="2:19" ht="12.75">
      <c r="B584" s="92" t="s">
        <v>556</v>
      </c>
      <c r="C584" s="80" t="s">
        <v>537</v>
      </c>
      <c r="D584" s="80" t="s">
        <v>628</v>
      </c>
      <c r="E584" s="81" t="s">
        <v>641</v>
      </c>
      <c r="F584" s="81"/>
      <c r="G584" s="80"/>
      <c r="H584" s="108">
        <f t="shared" si="47"/>
        <v>5453000</v>
      </c>
      <c r="I584" s="108">
        <f t="shared" si="47"/>
        <v>1116000</v>
      </c>
      <c r="J584" s="109">
        <f t="shared" si="44"/>
        <v>6569000</v>
      </c>
      <c r="K584" s="82">
        <f t="shared" si="48"/>
        <v>5453000</v>
      </c>
      <c r="L584" s="82">
        <f t="shared" si="48"/>
        <v>1116000</v>
      </c>
      <c r="M584" s="101">
        <f t="shared" si="46"/>
        <v>6569000</v>
      </c>
      <c r="N584" s="82">
        <f t="shared" si="48"/>
        <v>0</v>
      </c>
      <c r="O584" s="82">
        <f t="shared" si="48"/>
        <v>6569000</v>
      </c>
      <c r="P584" s="101">
        <f t="shared" si="45"/>
        <v>6569000</v>
      </c>
      <c r="Q584" s="99"/>
      <c r="R584" s="99"/>
      <c r="S584" s="99"/>
    </row>
    <row r="585" spans="2:19" ht="12.75">
      <c r="B585" s="92" t="s">
        <v>1079</v>
      </c>
      <c r="C585" s="80" t="s">
        <v>537</v>
      </c>
      <c r="D585" s="80" t="s">
        <v>628</v>
      </c>
      <c r="E585" s="81" t="s">
        <v>641</v>
      </c>
      <c r="F585" s="81" t="s">
        <v>759</v>
      </c>
      <c r="G585" s="80"/>
      <c r="H585" s="108">
        <f t="shared" si="47"/>
        <v>5453000</v>
      </c>
      <c r="I585" s="108">
        <f t="shared" si="47"/>
        <v>1116000</v>
      </c>
      <c r="J585" s="109">
        <f t="shared" si="44"/>
        <v>6569000</v>
      </c>
      <c r="K585" s="82">
        <f t="shared" si="48"/>
        <v>5453000</v>
      </c>
      <c r="L585" s="82">
        <f t="shared" si="48"/>
        <v>1116000</v>
      </c>
      <c r="M585" s="101">
        <f t="shared" si="46"/>
        <v>6569000</v>
      </c>
      <c r="N585" s="82">
        <f t="shared" si="48"/>
        <v>0</v>
      </c>
      <c r="O585" s="82">
        <f t="shared" si="48"/>
        <v>6569000</v>
      </c>
      <c r="P585" s="101">
        <f t="shared" si="45"/>
        <v>6569000</v>
      </c>
      <c r="Q585" s="99"/>
      <c r="R585" s="99"/>
      <c r="S585" s="99"/>
    </row>
    <row r="586" spans="2:19" ht="48">
      <c r="B586" s="92" t="s">
        <v>856</v>
      </c>
      <c r="C586" s="80" t="s">
        <v>537</v>
      </c>
      <c r="D586" s="80" t="s">
        <v>628</v>
      </c>
      <c r="E586" s="81" t="s">
        <v>641</v>
      </c>
      <c r="F586" s="81" t="s">
        <v>1071</v>
      </c>
      <c r="G586" s="80"/>
      <c r="H586" s="108">
        <f t="shared" si="47"/>
        <v>5453000</v>
      </c>
      <c r="I586" s="108">
        <f t="shared" si="47"/>
        <v>1116000</v>
      </c>
      <c r="J586" s="109">
        <f t="shared" si="44"/>
        <v>6569000</v>
      </c>
      <c r="K586" s="82">
        <f t="shared" si="48"/>
        <v>5453000</v>
      </c>
      <c r="L586" s="82">
        <f t="shared" si="48"/>
        <v>1116000</v>
      </c>
      <c r="M586" s="101">
        <f t="shared" si="46"/>
        <v>6569000</v>
      </c>
      <c r="N586" s="82">
        <f t="shared" si="48"/>
        <v>0</v>
      </c>
      <c r="O586" s="82">
        <f t="shared" si="48"/>
        <v>6569000</v>
      </c>
      <c r="P586" s="101">
        <f t="shared" si="45"/>
        <v>6569000</v>
      </c>
      <c r="Q586" s="99"/>
      <c r="R586" s="99"/>
      <c r="S586" s="99"/>
    </row>
    <row r="587" spans="2:19" ht="12.75">
      <c r="B587" s="92" t="s">
        <v>773</v>
      </c>
      <c r="C587" s="80" t="s">
        <v>537</v>
      </c>
      <c r="D587" s="80" t="s">
        <v>628</v>
      </c>
      <c r="E587" s="81" t="s">
        <v>641</v>
      </c>
      <c r="F587" s="81" t="s">
        <v>1071</v>
      </c>
      <c r="G587" s="80">
        <v>300</v>
      </c>
      <c r="H587" s="108">
        <v>5453000</v>
      </c>
      <c r="I587" s="109">
        <v>1116000</v>
      </c>
      <c r="J587" s="109">
        <f t="shared" si="44"/>
        <v>6569000</v>
      </c>
      <c r="K587" s="82">
        <v>5453000</v>
      </c>
      <c r="L587" s="71">
        <v>1116000</v>
      </c>
      <c r="M587" s="101">
        <f t="shared" si="46"/>
        <v>6569000</v>
      </c>
      <c r="N587" s="82">
        <v>0</v>
      </c>
      <c r="O587" s="71">
        <v>6569000</v>
      </c>
      <c r="P587" s="101">
        <f t="shared" si="45"/>
        <v>6569000</v>
      </c>
      <c r="Q587" s="99"/>
      <c r="R587" s="99"/>
      <c r="S587" s="99"/>
    </row>
    <row r="588" spans="2:19" ht="31.5">
      <c r="B588" s="76" t="s">
        <v>568</v>
      </c>
      <c r="C588" s="77" t="s">
        <v>567</v>
      </c>
      <c r="D588" s="78"/>
      <c r="E588" s="78"/>
      <c r="F588" s="78"/>
      <c r="G588" s="78"/>
      <c r="H588" s="106">
        <f>H590+H607+H644+H649+H617+H622+H638+H602+H656+H613</f>
        <v>30548420</v>
      </c>
      <c r="I588" s="106">
        <f>I590+I607+I644+I649+I617+I622+I638+I602+I656+I613</f>
        <v>1174383</v>
      </c>
      <c r="J588" s="107">
        <f>H588+I588</f>
        <v>31722803</v>
      </c>
      <c r="K588" s="79">
        <f>K590+K607+K644+K649+K617+K622+K638+K602+K656+K613</f>
        <v>30548420</v>
      </c>
      <c r="L588" s="79">
        <f>L590+L607+L644+L649+L617+L622+L638+L602+L656+L613</f>
        <v>-575000</v>
      </c>
      <c r="M588" s="79">
        <f t="shared" si="46"/>
        <v>29973420</v>
      </c>
      <c r="N588" s="79">
        <f>N590+N607+N644+N649+N617+N622+N638+N602+N656+N613</f>
        <v>0</v>
      </c>
      <c r="O588" s="79">
        <f>O590+O607+O644+O649+O617+O622+O638+O602+O656+O613</f>
        <v>29994620</v>
      </c>
      <c r="P588" s="79">
        <f t="shared" si="45"/>
        <v>29994620</v>
      </c>
      <c r="Q588" s="98"/>
      <c r="R588" s="98"/>
      <c r="S588" s="98"/>
    </row>
    <row r="589" spans="2:19" ht="12.75">
      <c r="B589" s="92" t="s">
        <v>952</v>
      </c>
      <c r="C589" s="80" t="s">
        <v>567</v>
      </c>
      <c r="D589" s="80" t="s">
        <v>638</v>
      </c>
      <c r="E589" s="81"/>
      <c r="F589" s="81"/>
      <c r="G589" s="80"/>
      <c r="H589" s="108">
        <f>H590+H602</f>
        <v>6147920</v>
      </c>
      <c r="I589" s="108">
        <f>I590+I602</f>
        <v>74984</v>
      </c>
      <c r="J589" s="109">
        <f>H589+I589</f>
        <v>6222904</v>
      </c>
      <c r="K589" s="82">
        <f>K590+K602</f>
        <v>6147920</v>
      </c>
      <c r="L589" s="82">
        <f>L590+L602</f>
        <v>-567200</v>
      </c>
      <c r="M589" s="101">
        <f t="shared" si="46"/>
        <v>5580720</v>
      </c>
      <c r="N589" s="82">
        <f>N590+N602</f>
        <v>0</v>
      </c>
      <c r="O589" s="82">
        <f>O590+O602</f>
        <v>5580720</v>
      </c>
      <c r="P589" s="101">
        <f t="shared" si="45"/>
        <v>5580720</v>
      </c>
      <c r="Q589" s="99"/>
      <c r="R589" s="99"/>
      <c r="S589" s="99"/>
    </row>
    <row r="590" spans="2:19" ht="24">
      <c r="B590" s="92" t="s">
        <v>570</v>
      </c>
      <c r="C590" s="80" t="s">
        <v>567</v>
      </c>
      <c r="D590" s="80" t="s">
        <v>638</v>
      </c>
      <c r="E590" s="81" t="s">
        <v>642</v>
      </c>
      <c r="F590" s="81"/>
      <c r="G590" s="80"/>
      <c r="H590" s="108">
        <f>H591+H594</f>
        <v>6147920</v>
      </c>
      <c r="I590" s="108">
        <f>I591+I594</f>
        <v>74984</v>
      </c>
      <c r="J590" s="109">
        <f aca="true" t="shared" si="49" ref="J590:J653">H590+I590</f>
        <v>6222904</v>
      </c>
      <c r="K590" s="82">
        <f>K591+K594</f>
        <v>6147920</v>
      </c>
      <c r="L590" s="82">
        <f>L591+L594</f>
        <v>-567200</v>
      </c>
      <c r="M590" s="101">
        <f t="shared" si="46"/>
        <v>5580720</v>
      </c>
      <c r="N590" s="82">
        <f>N591+N594</f>
        <v>0</v>
      </c>
      <c r="O590" s="82">
        <f>O591+O594</f>
        <v>5580720</v>
      </c>
      <c r="P590" s="101">
        <f t="shared" si="45"/>
        <v>5580720</v>
      </c>
      <c r="Q590" s="99"/>
      <c r="R590" s="99"/>
      <c r="S590" s="99"/>
    </row>
    <row r="591" spans="2:19" ht="24">
      <c r="B591" s="92" t="s">
        <v>909</v>
      </c>
      <c r="C591" s="80" t="s">
        <v>567</v>
      </c>
      <c r="D591" s="80" t="s">
        <v>638</v>
      </c>
      <c r="E591" s="81" t="s">
        <v>642</v>
      </c>
      <c r="F591" s="81" t="s">
        <v>763</v>
      </c>
      <c r="G591" s="80"/>
      <c r="H591" s="108">
        <f>H592</f>
        <v>455000</v>
      </c>
      <c r="I591" s="108">
        <f>I592</f>
        <v>-59816</v>
      </c>
      <c r="J591" s="109">
        <f t="shared" si="49"/>
        <v>395184</v>
      </c>
      <c r="K591" s="82">
        <f>K592</f>
        <v>455000</v>
      </c>
      <c r="L591" s="82">
        <f>L592</f>
        <v>-455000</v>
      </c>
      <c r="M591" s="101">
        <f t="shared" si="46"/>
        <v>0</v>
      </c>
      <c r="N591" s="82">
        <f>N592</f>
        <v>0</v>
      </c>
      <c r="O591" s="82">
        <f>O592</f>
        <v>0</v>
      </c>
      <c r="P591" s="101">
        <f t="shared" si="45"/>
        <v>0</v>
      </c>
      <c r="Q591" s="99"/>
      <c r="R591" s="99"/>
      <c r="S591" s="99"/>
    </row>
    <row r="592" spans="2:19" ht="24">
      <c r="B592" s="92" t="s">
        <v>910</v>
      </c>
      <c r="C592" s="80" t="s">
        <v>567</v>
      </c>
      <c r="D592" s="80" t="s">
        <v>638</v>
      </c>
      <c r="E592" s="81" t="s">
        <v>642</v>
      </c>
      <c r="F592" s="81" t="s">
        <v>726</v>
      </c>
      <c r="G592" s="80"/>
      <c r="H592" s="108">
        <f>H593</f>
        <v>455000</v>
      </c>
      <c r="I592" s="108">
        <f>I593</f>
        <v>-59816</v>
      </c>
      <c r="J592" s="109">
        <f t="shared" si="49"/>
        <v>395184</v>
      </c>
      <c r="K592" s="82">
        <f>K593</f>
        <v>455000</v>
      </c>
      <c r="L592" s="82">
        <f>L593</f>
        <v>-455000</v>
      </c>
      <c r="M592" s="101">
        <f t="shared" si="46"/>
        <v>0</v>
      </c>
      <c r="N592" s="82">
        <f>N593</f>
        <v>0</v>
      </c>
      <c r="O592" s="82">
        <f>O593</f>
        <v>0</v>
      </c>
      <c r="P592" s="101">
        <f t="shared" si="45"/>
        <v>0</v>
      </c>
      <c r="Q592" s="99"/>
      <c r="R592" s="99"/>
      <c r="S592" s="99"/>
    </row>
    <row r="593" spans="2:19" ht="24">
      <c r="B593" s="92" t="s">
        <v>768</v>
      </c>
      <c r="C593" s="80" t="s">
        <v>567</v>
      </c>
      <c r="D593" s="80" t="s">
        <v>638</v>
      </c>
      <c r="E593" s="81" t="s">
        <v>642</v>
      </c>
      <c r="F593" s="81" t="s">
        <v>726</v>
      </c>
      <c r="G593" s="80">
        <v>200</v>
      </c>
      <c r="H593" s="108">
        <v>455000</v>
      </c>
      <c r="I593" s="109">
        <v>-59816</v>
      </c>
      <c r="J593" s="109">
        <f t="shared" si="49"/>
        <v>395184</v>
      </c>
      <c r="K593" s="82">
        <v>455000</v>
      </c>
      <c r="L593" s="71">
        <v>-455000</v>
      </c>
      <c r="M593" s="101">
        <f t="shared" si="46"/>
        <v>0</v>
      </c>
      <c r="N593" s="82">
        <v>0</v>
      </c>
      <c r="O593" s="71"/>
      <c r="P593" s="101">
        <f aca="true" t="shared" si="50" ref="P593:P656">N593+O593</f>
        <v>0</v>
      </c>
      <c r="Q593" s="99"/>
      <c r="R593" s="99"/>
      <c r="S593" s="99"/>
    </row>
    <row r="594" spans="2:19" ht="36">
      <c r="B594" s="92" t="s">
        <v>911</v>
      </c>
      <c r="C594" s="80" t="s">
        <v>567</v>
      </c>
      <c r="D594" s="80" t="s">
        <v>638</v>
      </c>
      <c r="E594" s="81" t="s">
        <v>642</v>
      </c>
      <c r="F594" s="81" t="s">
        <v>802</v>
      </c>
      <c r="G594" s="80"/>
      <c r="H594" s="108">
        <f>H595</f>
        <v>5692920</v>
      </c>
      <c r="I594" s="108">
        <f>I595</f>
        <v>134800</v>
      </c>
      <c r="J594" s="109">
        <f t="shared" si="49"/>
        <v>5827720</v>
      </c>
      <c r="K594" s="82">
        <f>K595</f>
        <v>5692920</v>
      </c>
      <c r="L594" s="82">
        <f>L595</f>
        <v>-112200</v>
      </c>
      <c r="M594" s="101">
        <f aca="true" t="shared" si="51" ref="M594:M657">K594+L594</f>
        <v>5580720</v>
      </c>
      <c r="N594" s="82">
        <f>N595</f>
        <v>0</v>
      </c>
      <c r="O594" s="82">
        <f>O595</f>
        <v>5580720</v>
      </c>
      <c r="P594" s="101">
        <f t="shared" si="50"/>
        <v>5580720</v>
      </c>
      <c r="Q594" s="99"/>
      <c r="R594" s="99"/>
      <c r="S594" s="99"/>
    </row>
    <row r="595" spans="2:19" ht="24">
      <c r="B595" s="92" t="s">
        <v>912</v>
      </c>
      <c r="C595" s="80" t="s">
        <v>567</v>
      </c>
      <c r="D595" s="80" t="s">
        <v>638</v>
      </c>
      <c r="E595" s="81" t="s">
        <v>642</v>
      </c>
      <c r="F595" s="81" t="s">
        <v>801</v>
      </c>
      <c r="G595" s="80"/>
      <c r="H595" s="108">
        <f>H596+H598</f>
        <v>5692920</v>
      </c>
      <c r="I595" s="108">
        <f>I596+I598</f>
        <v>134800</v>
      </c>
      <c r="J595" s="109">
        <f t="shared" si="49"/>
        <v>5827720</v>
      </c>
      <c r="K595" s="82">
        <f>K596+K598</f>
        <v>5692920</v>
      </c>
      <c r="L595" s="82">
        <f>L596+L598</f>
        <v>-112200</v>
      </c>
      <c r="M595" s="101">
        <f t="shared" si="51"/>
        <v>5580720</v>
      </c>
      <c r="N595" s="82">
        <f>N596+N598</f>
        <v>0</v>
      </c>
      <c r="O595" s="82">
        <f>O596+O598</f>
        <v>5580720</v>
      </c>
      <c r="P595" s="101">
        <f t="shared" si="50"/>
        <v>5580720</v>
      </c>
      <c r="Q595" s="99"/>
      <c r="R595" s="99"/>
      <c r="S595" s="99"/>
    </row>
    <row r="596" spans="2:19" ht="24">
      <c r="B596" s="92" t="s">
        <v>913</v>
      </c>
      <c r="C596" s="80" t="s">
        <v>567</v>
      </c>
      <c r="D596" s="80" t="s">
        <v>638</v>
      </c>
      <c r="E596" s="81" t="s">
        <v>642</v>
      </c>
      <c r="F596" s="81" t="s">
        <v>800</v>
      </c>
      <c r="G596" s="80"/>
      <c r="H596" s="108">
        <f>H597</f>
        <v>4109150</v>
      </c>
      <c r="I596" s="108">
        <f>I597</f>
        <v>310050</v>
      </c>
      <c r="J596" s="109">
        <f t="shared" si="49"/>
        <v>4419200</v>
      </c>
      <c r="K596" s="82">
        <f>K597</f>
        <v>4109150</v>
      </c>
      <c r="L596" s="82">
        <f>L597</f>
        <v>310050</v>
      </c>
      <c r="M596" s="101">
        <f t="shared" si="51"/>
        <v>4419200</v>
      </c>
      <c r="N596" s="82">
        <f>N597</f>
        <v>0</v>
      </c>
      <c r="O596" s="82">
        <f>O597</f>
        <v>4419200</v>
      </c>
      <c r="P596" s="101">
        <f t="shared" si="50"/>
        <v>4419200</v>
      </c>
      <c r="Q596" s="99"/>
      <c r="R596" s="99"/>
      <c r="S596" s="99"/>
    </row>
    <row r="597" spans="2:19" ht="48">
      <c r="B597" s="92" t="s">
        <v>767</v>
      </c>
      <c r="C597" s="80" t="s">
        <v>567</v>
      </c>
      <c r="D597" s="80" t="s">
        <v>638</v>
      </c>
      <c r="E597" s="81" t="s">
        <v>642</v>
      </c>
      <c r="F597" s="81" t="s">
        <v>800</v>
      </c>
      <c r="G597" s="80">
        <v>100</v>
      </c>
      <c r="H597" s="108">
        <v>4109150</v>
      </c>
      <c r="I597" s="109">
        <v>310050</v>
      </c>
      <c r="J597" s="109">
        <f t="shared" si="49"/>
        <v>4419200</v>
      </c>
      <c r="K597" s="82">
        <v>4109150</v>
      </c>
      <c r="L597" s="71">
        <v>310050</v>
      </c>
      <c r="M597" s="101">
        <f t="shared" si="51"/>
        <v>4419200</v>
      </c>
      <c r="N597" s="82">
        <v>0</v>
      </c>
      <c r="O597" s="71">
        <v>4419200</v>
      </c>
      <c r="P597" s="101">
        <f t="shared" si="50"/>
        <v>4419200</v>
      </c>
      <c r="Q597" s="99"/>
      <c r="R597" s="99"/>
      <c r="S597" s="99"/>
    </row>
    <row r="598" spans="2:19" ht="24">
      <c r="B598" s="92" t="s">
        <v>914</v>
      </c>
      <c r="C598" s="80" t="s">
        <v>567</v>
      </c>
      <c r="D598" s="80" t="s">
        <v>638</v>
      </c>
      <c r="E598" s="81" t="s">
        <v>642</v>
      </c>
      <c r="F598" s="81" t="s">
        <v>799</v>
      </c>
      <c r="G598" s="80"/>
      <c r="H598" s="108">
        <f>H599+H600+H601</f>
        <v>1583770</v>
      </c>
      <c r="I598" s="108">
        <f>I599+I600+I601</f>
        <v>-175250</v>
      </c>
      <c r="J598" s="109">
        <f t="shared" si="49"/>
        <v>1408520</v>
      </c>
      <c r="K598" s="82">
        <f>K599+K600+K601</f>
        <v>1583770</v>
      </c>
      <c r="L598" s="82">
        <f>L599+L600+L601</f>
        <v>-422250</v>
      </c>
      <c r="M598" s="101">
        <f t="shared" si="51"/>
        <v>1161520</v>
      </c>
      <c r="N598" s="82">
        <f>N599+N600+N601</f>
        <v>0</v>
      </c>
      <c r="O598" s="82">
        <f>O599+O600+O601</f>
        <v>1161520</v>
      </c>
      <c r="P598" s="101">
        <f t="shared" si="50"/>
        <v>1161520</v>
      </c>
      <c r="Q598" s="99"/>
      <c r="R598" s="99"/>
      <c r="S598" s="99"/>
    </row>
    <row r="599" spans="2:19" ht="48">
      <c r="B599" s="92" t="s">
        <v>767</v>
      </c>
      <c r="C599" s="80" t="s">
        <v>567</v>
      </c>
      <c r="D599" s="80" t="s">
        <v>638</v>
      </c>
      <c r="E599" s="81" t="s">
        <v>642</v>
      </c>
      <c r="F599" s="81" t="s">
        <v>799</v>
      </c>
      <c r="G599" s="80">
        <v>100</v>
      </c>
      <c r="H599" s="108">
        <v>1341370</v>
      </c>
      <c r="I599" s="109">
        <v>-177850</v>
      </c>
      <c r="J599" s="109">
        <f t="shared" si="49"/>
        <v>1163520</v>
      </c>
      <c r="K599" s="82">
        <v>1341370</v>
      </c>
      <c r="L599" s="71">
        <v>-186850</v>
      </c>
      <c r="M599" s="101">
        <f t="shared" si="51"/>
        <v>1154520</v>
      </c>
      <c r="N599" s="82">
        <v>0</v>
      </c>
      <c r="O599" s="71">
        <v>1154520</v>
      </c>
      <c r="P599" s="101">
        <f t="shared" si="50"/>
        <v>1154520</v>
      </c>
      <c r="Q599" s="99"/>
      <c r="R599" s="99"/>
      <c r="S599" s="99"/>
    </row>
    <row r="600" spans="2:19" ht="24">
      <c r="B600" s="92" t="s">
        <v>768</v>
      </c>
      <c r="C600" s="80" t="s">
        <v>567</v>
      </c>
      <c r="D600" s="80" t="s">
        <v>638</v>
      </c>
      <c r="E600" s="81" t="s">
        <v>642</v>
      </c>
      <c r="F600" s="81" t="s">
        <v>799</v>
      </c>
      <c r="G600" s="80">
        <v>200</v>
      </c>
      <c r="H600" s="108">
        <v>228400</v>
      </c>
      <c r="I600" s="109">
        <v>9600</v>
      </c>
      <c r="J600" s="109">
        <f t="shared" si="49"/>
        <v>238000</v>
      </c>
      <c r="K600" s="82">
        <v>228400</v>
      </c>
      <c r="L600" s="71">
        <v>-228400</v>
      </c>
      <c r="M600" s="101">
        <f t="shared" si="51"/>
        <v>0</v>
      </c>
      <c r="N600" s="82">
        <v>0</v>
      </c>
      <c r="O600" s="71"/>
      <c r="P600" s="101">
        <f t="shared" si="50"/>
        <v>0</v>
      </c>
      <c r="Q600" s="99"/>
      <c r="R600" s="99"/>
      <c r="S600" s="99"/>
    </row>
    <row r="601" spans="2:19" ht="12.75">
      <c r="B601" s="92" t="s">
        <v>771</v>
      </c>
      <c r="C601" s="80" t="s">
        <v>567</v>
      </c>
      <c r="D601" s="80" t="s">
        <v>638</v>
      </c>
      <c r="E601" s="81" t="s">
        <v>642</v>
      </c>
      <c r="F601" s="81" t="s">
        <v>799</v>
      </c>
      <c r="G601" s="80">
        <v>800</v>
      </c>
      <c r="H601" s="108">
        <v>14000</v>
      </c>
      <c r="I601" s="109">
        <v>-7000</v>
      </c>
      <c r="J601" s="109">
        <f t="shared" si="49"/>
        <v>7000</v>
      </c>
      <c r="K601" s="82">
        <v>14000</v>
      </c>
      <c r="L601" s="71">
        <v>-7000</v>
      </c>
      <c r="M601" s="101">
        <f t="shared" si="51"/>
        <v>7000</v>
      </c>
      <c r="N601" s="82">
        <v>0</v>
      </c>
      <c r="O601" s="71">
        <v>7000</v>
      </c>
      <c r="P601" s="101">
        <f t="shared" si="50"/>
        <v>7000</v>
      </c>
      <c r="Q601" s="99"/>
      <c r="R601" s="99"/>
      <c r="S601" s="99"/>
    </row>
    <row r="602" spans="2:19" s="64" customFormat="1" ht="12.75">
      <c r="B602" s="92" t="s">
        <v>446</v>
      </c>
      <c r="C602" s="69" t="s">
        <v>567</v>
      </c>
      <c r="D602" s="69" t="s">
        <v>638</v>
      </c>
      <c r="E602" s="70">
        <v>13</v>
      </c>
      <c r="F602" s="70"/>
      <c r="G602" s="69"/>
      <c r="H602" s="109">
        <f aca="true" t="shared" si="52" ref="H602:I604">H603</f>
        <v>0</v>
      </c>
      <c r="I602" s="109">
        <f t="shared" si="52"/>
        <v>0</v>
      </c>
      <c r="J602" s="109">
        <f t="shared" si="49"/>
        <v>0</v>
      </c>
      <c r="K602" s="71">
        <f aca="true" t="shared" si="53" ref="K602:O604">K603</f>
        <v>0</v>
      </c>
      <c r="L602" s="71">
        <f t="shared" si="53"/>
        <v>0</v>
      </c>
      <c r="M602" s="101">
        <f t="shared" si="51"/>
        <v>0</v>
      </c>
      <c r="N602" s="71">
        <f t="shared" si="53"/>
        <v>0</v>
      </c>
      <c r="O602" s="71">
        <f t="shared" si="53"/>
        <v>0</v>
      </c>
      <c r="P602" s="101">
        <f t="shared" si="50"/>
        <v>0</v>
      </c>
      <c r="Q602" s="99"/>
      <c r="R602" s="99"/>
      <c r="S602" s="99"/>
    </row>
    <row r="603" spans="2:19" s="64" customFormat="1" ht="24">
      <c r="B603" s="92" t="s">
        <v>895</v>
      </c>
      <c r="C603" s="69" t="s">
        <v>567</v>
      </c>
      <c r="D603" s="69" t="s">
        <v>638</v>
      </c>
      <c r="E603" s="70">
        <v>13</v>
      </c>
      <c r="F603" s="70" t="s">
        <v>740</v>
      </c>
      <c r="G603" s="69"/>
      <c r="H603" s="109">
        <f t="shared" si="52"/>
        <v>0</v>
      </c>
      <c r="I603" s="109">
        <f t="shared" si="52"/>
        <v>0</v>
      </c>
      <c r="J603" s="109">
        <f t="shared" si="49"/>
        <v>0</v>
      </c>
      <c r="K603" s="71">
        <f t="shared" si="53"/>
        <v>0</v>
      </c>
      <c r="L603" s="71">
        <f t="shared" si="53"/>
        <v>0</v>
      </c>
      <c r="M603" s="101">
        <f t="shared" si="51"/>
        <v>0</v>
      </c>
      <c r="N603" s="71">
        <f t="shared" si="53"/>
        <v>0</v>
      </c>
      <c r="O603" s="71">
        <f t="shared" si="53"/>
        <v>0</v>
      </c>
      <c r="P603" s="101">
        <f t="shared" si="50"/>
        <v>0</v>
      </c>
      <c r="Q603" s="99"/>
      <c r="R603" s="99"/>
      <c r="S603" s="99"/>
    </row>
    <row r="604" spans="2:19" s="64" customFormat="1" ht="12.75">
      <c r="B604" s="92" t="s">
        <v>896</v>
      </c>
      <c r="C604" s="69" t="s">
        <v>567</v>
      </c>
      <c r="D604" s="69" t="s">
        <v>638</v>
      </c>
      <c r="E604" s="70">
        <v>13</v>
      </c>
      <c r="F604" s="70" t="s">
        <v>670</v>
      </c>
      <c r="G604" s="69"/>
      <c r="H604" s="109">
        <f t="shared" si="52"/>
        <v>0</v>
      </c>
      <c r="I604" s="109">
        <f t="shared" si="52"/>
        <v>0</v>
      </c>
      <c r="J604" s="109">
        <f t="shared" si="49"/>
        <v>0</v>
      </c>
      <c r="K604" s="71">
        <f t="shared" si="53"/>
        <v>0</v>
      </c>
      <c r="L604" s="71">
        <f t="shared" si="53"/>
        <v>0</v>
      </c>
      <c r="M604" s="101">
        <f t="shared" si="51"/>
        <v>0</v>
      </c>
      <c r="N604" s="71">
        <f t="shared" si="53"/>
        <v>0</v>
      </c>
      <c r="O604" s="71">
        <f t="shared" si="53"/>
        <v>0</v>
      </c>
      <c r="P604" s="101">
        <f t="shared" si="50"/>
        <v>0</v>
      </c>
      <c r="Q604" s="99"/>
      <c r="R604" s="99"/>
      <c r="S604" s="99"/>
    </row>
    <row r="605" spans="2:19" s="64" customFormat="1" ht="24">
      <c r="B605" s="92" t="s">
        <v>768</v>
      </c>
      <c r="C605" s="69" t="s">
        <v>567</v>
      </c>
      <c r="D605" s="69" t="s">
        <v>638</v>
      </c>
      <c r="E605" s="70">
        <v>13</v>
      </c>
      <c r="F605" s="70" t="s">
        <v>670</v>
      </c>
      <c r="G605" s="69" t="s">
        <v>974</v>
      </c>
      <c r="H605" s="109">
        <v>0</v>
      </c>
      <c r="I605" s="109"/>
      <c r="J605" s="109">
        <f t="shared" si="49"/>
        <v>0</v>
      </c>
      <c r="K605" s="71">
        <v>0</v>
      </c>
      <c r="L605" s="71"/>
      <c r="M605" s="101">
        <f t="shared" si="51"/>
        <v>0</v>
      </c>
      <c r="N605" s="71">
        <v>0</v>
      </c>
      <c r="O605" s="71"/>
      <c r="P605" s="101">
        <f t="shared" si="50"/>
        <v>0</v>
      </c>
      <c r="Q605" s="99"/>
      <c r="R605" s="99"/>
      <c r="S605" s="99"/>
    </row>
    <row r="606" spans="2:19" ht="12.75">
      <c r="B606" s="92" t="s">
        <v>953</v>
      </c>
      <c r="C606" s="80" t="s">
        <v>567</v>
      </c>
      <c r="D606" s="80" t="s">
        <v>639</v>
      </c>
      <c r="E606" s="81"/>
      <c r="F606" s="81"/>
      <c r="G606" s="80"/>
      <c r="H606" s="108">
        <f>H607</f>
        <v>542700</v>
      </c>
      <c r="I606" s="108">
        <f>I607</f>
        <v>37400</v>
      </c>
      <c r="J606" s="109">
        <f t="shared" si="49"/>
        <v>580100</v>
      </c>
      <c r="K606" s="82">
        <f>K607</f>
        <v>542700</v>
      </c>
      <c r="L606" s="82">
        <f>L607</f>
        <v>43800</v>
      </c>
      <c r="M606" s="101">
        <f t="shared" si="51"/>
        <v>586500</v>
      </c>
      <c r="N606" s="82">
        <f>N607</f>
        <v>0</v>
      </c>
      <c r="O606" s="82">
        <f>O607</f>
        <v>607700</v>
      </c>
      <c r="P606" s="101">
        <f t="shared" si="50"/>
        <v>607700</v>
      </c>
      <c r="Q606" s="99"/>
      <c r="R606" s="99"/>
      <c r="S606" s="99"/>
    </row>
    <row r="607" spans="2:19" ht="12.75">
      <c r="B607" s="92" t="s">
        <v>395</v>
      </c>
      <c r="C607" s="80" t="s">
        <v>567</v>
      </c>
      <c r="D607" s="80" t="s">
        <v>639</v>
      </c>
      <c r="E607" s="81" t="s">
        <v>640</v>
      </c>
      <c r="F607" s="81"/>
      <c r="G607" s="80"/>
      <c r="H607" s="108">
        <f>H609</f>
        <v>542700</v>
      </c>
      <c r="I607" s="108">
        <f>I609</f>
        <v>37400</v>
      </c>
      <c r="J607" s="109">
        <f t="shared" si="49"/>
        <v>580100</v>
      </c>
      <c r="K607" s="82">
        <f>K609</f>
        <v>542700</v>
      </c>
      <c r="L607" s="82">
        <f>L609</f>
        <v>43800</v>
      </c>
      <c r="M607" s="101">
        <f t="shared" si="51"/>
        <v>586500</v>
      </c>
      <c r="N607" s="82">
        <f>N609</f>
        <v>0</v>
      </c>
      <c r="O607" s="82">
        <f>O609</f>
        <v>607700</v>
      </c>
      <c r="P607" s="101">
        <f t="shared" si="50"/>
        <v>607700</v>
      </c>
      <c r="Q607" s="99"/>
      <c r="R607" s="99"/>
      <c r="S607" s="99"/>
    </row>
    <row r="608" spans="2:19" ht="12.75">
      <c r="B608" s="92" t="s">
        <v>809</v>
      </c>
      <c r="C608" s="80" t="s">
        <v>567</v>
      </c>
      <c r="D608" s="80" t="s">
        <v>639</v>
      </c>
      <c r="E608" s="81" t="s">
        <v>640</v>
      </c>
      <c r="F608" s="81" t="s">
        <v>785</v>
      </c>
      <c r="G608" s="80"/>
      <c r="H608" s="108">
        <f>H609</f>
        <v>542700</v>
      </c>
      <c r="I608" s="108">
        <f>I609</f>
        <v>37400</v>
      </c>
      <c r="J608" s="109">
        <f t="shared" si="49"/>
        <v>580100</v>
      </c>
      <c r="K608" s="82">
        <f>K609</f>
        <v>542700</v>
      </c>
      <c r="L608" s="82">
        <f>L609</f>
        <v>43800</v>
      </c>
      <c r="M608" s="101">
        <f t="shared" si="51"/>
        <v>586500</v>
      </c>
      <c r="N608" s="82">
        <f>N609</f>
        <v>0</v>
      </c>
      <c r="O608" s="82">
        <f>O609</f>
        <v>607700</v>
      </c>
      <c r="P608" s="101">
        <f t="shared" si="50"/>
        <v>607700</v>
      </c>
      <c r="Q608" s="99"/>
      <c r="R608" s="99"/>
      <c r="S608" s="99"/>
    </row>
    <row r="609" spans="2:19" ht="24">
      <c r="B609" s="92" t="s">
        <v>948</v>
      </c>
      <c r="C609" s="80" t="s">
        <v>567</v>
      </c>
      <c r="D609" s="80" t="s">
        <v>639</v>
      </c>
      <c r="E609" s="81" t="s">
        <v>640</v>
      </c>
      <c r="F609" s="81" t="s">
        <v>727</v>
      </c>
      <c r="G609" s="80"/>
      <c r="H609" s="108">
        <f>H610</f>
        <v>542700</v>
      </c>
      <c r="I609" s="108">
        <f>I610</f>
        <v>37400</v>
      </c>
      <c r="J609" s="109">
        <f t="shared" si="49"/>
        <v>580100</v>
      </c>
      <c r="K609" s="82">
        <f>K610</f>
        <v>542700</v>
      </c>
      <c r="L609" s="82">
        <f>L610</f>
        <v>43800</v>
      </c>
      <c r="M609" s="101">
        <f t="shared" si="51"/>
        <v>586500</v>
      </c>
      <c r="N609" s="82">
        <f>N610</f>
        <v>0</v>
      </c>
      <c r="O609" s="82">
        <f>O610</f>
        <v>607700</v>
      </c>
      <c r="P609" s="101">
        <f t="shared" si="50"/>
        <v>607700</v>
      </c>
      <c r="Q609" s="99"/>
      <c r="R609" s="99"/>
      <c r="S609" s="99"/>
    </row>
    <row r="610" spans="2:19" ht="12.75">
      <c r="B610" s="92" t="s">
        <v>770</v>
      </c>
      <c r="C610" s="80" t="s">
        <v>567</v>
      </c>
      <c r="D610" s="80" t="s">
        <v>639</v>
      </c>
      <c r="E610" s="81" t="s">
        <v>640</v>
      </c>
      <c r="F610" s="81" t="s">
        <v>727</v>
      </c>
      <c r="G610" s="80">
        <v>500</v>
      </c>
      <c r="H610" s="108">
        <v>542700</v>
      </c>
      <c r="I610" s="109">
        <v>37400</v>
      </c>
      <c r="J610" s="109">
        <f t="shared" si="49"/>
        <v>580100</v>
      </c>
      <c r="K610" s="82">
        <v>542700</v>
      </c>
      <c r="L610" s="71">
        <v>43800</v>
      </c>
      <c r="M610" s="101">
        <f t="shared" si="51"/>
        <v>586500</v>
      </c>
      <c r="N610" s="82">
        <v>0</v>
      </c>
      <c r="O610" s="71">
        <v>607700</v>
      </c>
      <c r="P610" s="101">
        <f t="shared" si="50"/>
        <v>607700</v>
      </c>
      <c r="Q610" s="99"/>
      <c r="R610" s="99"/>
      <c r="S610" s="99"/>
    </row>
    <row r="611" spans="2:19" s="64" customFormat="1" ht="12.75">
      <c r="B611" s="92" t="s">
        <v>997</v>
      </c>
      <c r="C611" s="69" t="s">
        <v>567</v>
      </c>
      <c r="D611" s="69" t="s">
        <v>641</v>
      </c>
      <c r="E611" s="70"/>
      <c r="F611" s="70"/>
      <c r="G611" s="69"/>
      <c r="H611" s="109">
        <f>H613</f>
        <v>0</v>
      </c>
      <c r="I611" s="109">
        <f>I613</f>
        <v>40709</v>
      </c>
      <c r="J611" s="109">
        <f t="shared" si="49"/>
        <v>40709</v>
      </c>
      <c r="K611" s="71">
        <f>K613</f>
        <v>0</v>
      </c>
      <c r="L611" s="71">
        <f>L613</f>
        <v>0</v>
      </c>
      <c r="M611" s="101">
        <f t="shared" si="51"/>
        <v>0</v>
      </c>
      <c r="N611" s="71">
        <f>N613</f>
        <v>0</v>
      </c>
      <c r="O611" s="71">
        <f>O613</f>
        <v>0</v>
      </c>
      <c r="P611" s="101">
        <f t="shared" si="50"/>
        <v>0</v>
      </c>
      <c r="Q611" s="99"/>
      <c r="R611" s="99"/>
      <c r="S611" s="99"/>
    </row>
    <row r="612" spans="2:19" s="64" customFormat="1" ht="12.75">
      <c r="B612" s="92" t="s">
        <v>629</v>
      </c>
      <c r="C612" s="69" t="s">
        <v>567</v>
      </c>
      <c r="D612" s="69" t="s">
        <v>641</v>
      </c>
      <c r="E612" s="69" t="s">
        <v>645</v>
      </c>
      <c r="F612" s="70"/>
      <c r="G612" s="69"/>
      <c r="H612" s="109">
        <f aca="true" t="shared" si="54" ref="H612:I614">H613</f>
        <v>0</v>
      </c>
      <c r="I612" s="109">
        <f t="shared" si="54"/>
        <v>40709</v>
      </c>
      <c r="J612" s="109">
        <f t="shared" si="49"/>
        <v>40709</v>
      </c>
      <c r="K612" s="71">
        <f aca="true" t="shared" si="55" ref="K612:O614">K613</f>
        <v>0</v>
      </c>
      <c r="L612" s="71">
        <f t="shared" si="55"/>
        <v>0</v>
      </c>
      <c r="M612" s="101">
        <f t="shared" si="51"/>
        <v>0</v>
      </c>
      <c r="N612" s="71">
        <f t="shared" si="55"/>
        <v>0</v>
      </c>
      <c r="O612" s="71">
        <f t="shared" si="55"/>
        <v>0</v>
      </c>
      <c r="P612" s="101">
        <f t="shared" si="50"/>
        <v>0</v>
      </c>
      <c r="Q612" s="99"/>
      <c r="R612" s="99"/>
      <c r="S612" s="99"/>
    </row>
    <row r="613" spans="2:19" s="64" customFormat="1" ht="12.75">
      <c r="B613" s="92" t="s">
        <v>934</v>
      </c>
      <c r="C613" s="69" t="s">
        <v>567</v>
      </c>
      <c r="D613" s="69" t="s">
        <v>641</v>
      </c>
      <c r="E613" s="69" t="s">
        <v>645</v>
      </c>
      <c r="F613" s="70" t="s">
        <v>744</v>
      </c>
      <c r="G613" s="69"/>
      <c r="H613" s="109">
        <f t="shared" si="54"/>
        <v>0</v>
      </c>
      <c r="I613" s="109">
        <f t="shared" si="54"/>
        <v>40709</v>
      </c>
      <c r="J613" s="109">
        <f t="shared" si="49"/>
        <v>40709</v>
      </c>
      <c r="K613" s="71">
        <f t="shared" si="55"/>
        <v>0</v>
      </c>
      <c r="L613" s="71">
        <f t="shared" si="55"/>
        <v>0</v>
      </c>
      <c r="M613" s="101">
        <f t="shared" si="51"/>
        <v>0</v>
      </c>
      <c r="N613" s="71">
        <f t="shared" si="55"/>
        <v>0</v>
      </c>
      <c r="O613" s="71">
        <f t="shared" si="55"/>
        <v>0</v>
      </c>
      <c r="P613" s="101">
        <f t="shared" si="50"/>
        <v>0</v>
      </c>
      <c r="Q613" s="99"/>
      <c r="R613" s="99"/>
      <c r="S613" s="99"/>
    </row>
    <row r="614" spans="2:19" s="64" customFormat="1" ht="24">
      <c r="B614" s="92" t="s">
        <v>935</v>
      </c>
      <c r="C614" s="69" t="s">
        <v>567</v>
      </c>
      <c r="D614" s="69" t="s">
        <v>641</v>
      </c>
      <c r="E614" s="69" t="s">
        <v>645</v>
      </c>
      <c r="F614" s="70" t="s">
        <v>684</v>
      </c>
      <c r="G614" s="69"/>
      <c r="H614" s="109">
        <f t="shared" si="54"/>
        <v>0</v>
      </c>
      <c r="I614" s="109">
        <f t="shared" si="54"/>
        <v>40709</v>
      </c>
      <c r="J614" s="109">
        <f t="shared" si="49"/>
        <v>40709</v>
      </c>
      <c r="K614" s="71">
        <f t="shared" si="55"/>
        <v>0</v>
      </c>
      <c r="L614" s="71">
        <f t="shared" si="55"/>
        <v>0</v>
      </c>
      <c r="M614" s="101">
        <f t="shared" si="51"/>
        <v>0</v>
      </c>
      <c r="N614" s="71">
        <f t="shared" si="55"/>
        <v>0</v>
      </c>
      <c r="O614" s="71">
        <f t="shared" si="55"/>
        <v>0</v>
      </c>
      <c r="P614" s="101">
        <f t="shared" si="50"/>
        <v>0</v>
      </c>
      <c r="Q614" s="99"/>
      <c r="R614" s="99"/>
      <c r="S614" s="99"/>
    </row>
    <row r="615" spans="2:19" s="64" customFormat="1" ht="12.75">
      <c r="B615" s="92" t="s">
        <v>770</v>
      </c>
      <c r="C615" s="69" t="s">
        <v>567</v>
      </c>
      <c r="D615" s="69" t="s">
        <v>641</v>
      </c>
      <c r="E615" s="69" t="s">
        <v>645</v>
      </c>
      <c r="F615" s="70" t="s">
        <v>684</v>
      </c>
      <c r="G615" s="69" t="s">
        <v>413</v>
      </c>
      <c r="H615" s="109">
        <v>0</v>
      </c>
      <c r="I615" s="109">
        <v>40709</v>
      </c>
      <c r="J615" s="109">
        <f t="shared" si="49"/>
        <v>40709</v>
      </c>
      <c r="K615" s="71">
        <v>0</v>
      </c>
      <c r="L615" s="71"/>
      <c r="M615" s="101">
        <f t="shared" si="51"/>
        <v>0</v>
      </c>
      <c r="N615" s="71">
        <v>0</v>
      </c>
      <c r="O615" s="71"/>
      <c r="P615" s="101">
        <f t="shared" si="50"/>
        <v>0</v>
      </c>
      <c r="Q615" s="99"/>
      <c r="R615" s="99"/>
      <c r="S615" s="99"/>
    </row>
    <row r="616" spans="2:19" ht="12.75">
      <c r="B616" s="92" t="s">
        <v>957</v>
      </c>
      <c r="C616" s="80" t="s">
        <v>567</v>
      </c>
      <c r="D616" s="80" t="s">
        <v>647</v>
      </c>
      <c r="E616" s="81"/>
      <c r="F616" s="81"/>
      <c r="G616" s="80"/>
      <c r="H616" s="108">
        <f>H617+H622</f>
        <v>0</v>
      </c>
      <c r="I616" s="108">
        <f>I617+I622</f>
        <v>1072890</v>
      </c>
      <c r="J616" s="109">
        <f t="shared" si="49"/>
        <v>1072890</v>
      </c>
      <c r="K616" s="82">
        <f>K617+K622</f>
        <v>0</v>
      </c>
      <c r="L616" s="82">
        <f>L617+L622</f>
        <v>0</v>
      </c>
      <c r="M616" s="101">
        <f t="shared" si="51"/>
        <v>0</v>
      </c>
      <c r="N616" s="82">
        <f>N617+N622</f>
        <v>0</v>
      </c>
      <c r="O616" s="82">
        <f>O617+O622</f>
        <v>0</v>
      </c>
      <c r="P616" s="101">
        <f t="shared" si="50"/>
        <v>0</v>
      </c>
      <c r="Q616" s="99"/>
      <c r="R616" s="99"/>
      <c r="S616" s="99"/>
    </row>
    <row r="617" spans="2:19" ht="12.75">
      <c r="B617" s="92" t="s">
        <v>576</v>
      </c>
      <c r="C617" s="80" t="s">
        <v>567</v>
      </c>
      <c r="D617" s="80" t="s">
        <v>647</v>
      </c>
      <c r="E617" s="81" t="s">
        <v>639</v>
      </c>
      <c r="F617" s="81"/>
      <c r="G617" s="80"/>
      <c r="H617" s="108">
        <f>H619</f>
        <v>0</v>
      </c>
      <c r="I617" s="108">
        <f>I619</f>
        <v>509533</v>
      </c>
      <c r="J617" s="109">
        <f t="shared" si="49"/>
        <v>509533</v>
      </c>
      <c r="K617" s="82">
        <f>K619</f>
        <v>0</v>
      </c>
      <c r="L617" s="82">
        <f>L619</f>
        <v>0</v>
      </c>
      <c r="M617" s="101">
        <f t="shared" si="51"/>
        <v>0</v>
      </c>
      <c r="N617" s="82">
        <f>N619</f>
        <v>0</v>
      </c>
      <c r="O617" s="82">
        <f>O619</f>
        <v>0</v>
      </c>
      <c r="P617" s="101">
        <f t="shared" si="50"/>
        <v>0</v>
      </c>
      <c r="Q617" s="99"/>
      <c r="R617" s="99"/>
      <c r="S617" s="99"/>
    </row>
    <row r="618" spans="2:19" ht="24">
      <c r="B618" s="92" t="s">
        <v>920</v>
      </c>
      <c r="C618" s="80" t="s">
        <v>567</v>
      </c>
      <c r="D618" s="80" t="s">
        <v>647</v>
      </c>
      <c r="E618" s="81" t="s">
        <v>639</v>
      </c>
      <c r="F618" s="81" t="s">
        <v>747</v>
      </c>
      <c r="G618" s="80"/>
      <c r="H618" s="108">
        <f aca="true" t="shared" si="56" ref="H618:I620">H619</f>
        <v>0</v>
      </c>
      <c r="I618" s="108">
        <f t="shared" si="56"/>
        <v>509533</v>
      </c>
      <c r="J618" s="109">
        <f t="shared" si="49"/>
        <v>509533</v>
      </c>
      <c r="K618" s="82">
        <f aca="true" t="shared" si="57" ref="K618:O620">K619</f>
        <v>0</v>
      </c>
      <c r="L618" s="82">
        <f t="shared" si="57"/>
        <v>0</v>
      </c>
      <c r="M618" s="101">
        <f t="shared" si="51"/>
        <v>0</v>
      </c>
      <c r="N618" s="82">
        <f t="shared" si="57"/>
        <v>0</v>
      </c>
      <c r="O618" s="82">
        <f t="shared" si="57"/>
        <v>0</v>
      </c>
      <c r="P618" s="101">
        <f t="shared" si="50"/>
        <v>0</v>
      </c>
      <c r="Q618" s="99"/>
      <c r="R618" s="99"/>
      <c r="S618" s="99"/>
    </row>
    <row r="619" spans="2:19" ht="12.75">
      <c r="B619" s="92" t="s">
        <v>921</v>
      </c>
      <c r="C619" s="80" t="s">
        <v>567</v>
      </c>
      <c r="D619" s="80" t="s">
        <v>647</v>
      </c>
      <c r="E619" s="81" t="s">
        <v>639</v>
      </c>
      <c r="F619" s="81" t="s">
        <v>688</v>
      </c>
      <c r="G619" s="80"/>
      <c r="H619" s="108">
        <f t="shared" si="56"/>
        <v>0</v>
      </c>
      <c r="I619" s="108">
        <f t="shared" si="56"/>
        <v>509533</v>
      </c>
      <c r="J619" s="109">
        <f t="shared" si="49"/>
        <v>509533</v>
      </c>
      <c r="K619" s="82">
        <f t="shared" si="57"/>
        <v>0</v>
      </c>
      <c r="L619" s="82">
        <f t="shared" si="57"/>
        <v>0</v>
      </c>
      <c r="M619" s="101">
        <f t="shared" si="51"/>
        <v>0</v>
      </c>
      <c r="N619" s="82">
        <f t="shared" si="57"/>
        <v>0</v>
      </c>
      <c r="O619" s="82">
        <f t="shared" si="57"/>
        <v>0</v>
      </c>
      <c r="P619" s="101">
        <f t="shared" si="50"/>
        <v>0</v>
      </c>
      <c r="Q619" s="99"/>
      <c r="R619" s="99"/>
      <c r="S619" s="99"/>
    </row>
    <row r="620" spans="2:19" ht="36">
      <c r="B620" s="92" t="s">
        <v>922</v>
      </c>
      <c r="C620" s="80" t="s">
        <v>567</v>
      </c>
      <c r="D620" s="80" t="s">
        <v>647</v>
      </c>
      <c r="E620" s="81" t="s">
        <v>639</v>
      </c>
      <c r="F620" s="81" t="s">
        <v>728</v>
      </c>
      <c r="G620" s="80"/>
      <c r="H620" s="108">
        <f t="shared" si="56"/>
        <v>0</v>
      </c>
      <c r="I620" s="108">
        <f t="shared" si="56"/>
        <v>509533</v>
      </c>
      <c r="J620" s="109">
        <f t="shared" si="49"/>
        <v>509533</v>
      </c>
      <c r="K620" s="82">
        <f t="shared" si="57"/>
        <v>0</v>
      </c>
      <c r="L620" s="82">
        <f t="shared" si="57"/>
        <v>0</v>
      </c>
      <c r="M620" s="101">
        <f t="shared" si="51"/>
        <v>0</v>
      </c>
      <c r="N620" s="82">
        <f t="shared" si="57"/>
        <v>0</v>
      </c>
      <c r="O620" s="82">
        <f t="shared" si="57"/>
        <v>0</v>
      </c>
      <c r="P620" s="101">
        <f t="shared" si="50"/>
        <v>0</v>
      </c>
      <c r="Q620" s="99"/>
      <c r="R620" s="99"/>
      <c r="S620" s="99"/>
    </row>
    <row r="621" spans="2:19" ht="12.75">
      <c r="B621" s="92" t="s">
        <v>770</v>
      </c>
      <c r="C621" s="80" t="s">
        <v>567</v>
      </c>
      <c r="D621" s="80" t="s">
        <v>647</v>
      </c>
      <c r="E621" s="81" t="s">
        <v>639</v>
      </c>
      <c r="F621" s="81" t="s">
        <v>728</v>
      </c>
      <c r="G621" s="80">
        <v>500</v>
      </c>
      <c r="H621" s="108">
        <f>904668-904668</f>
        <v>0</v>
      </c>
      <c r="I621" s="109">
        <v>509533</v>
      </c>
      <c r="J621" s="109">
        <f t="shared" si="49"/>
        <v>509533</v>
      </c>
      <c r="K621" s="82">
        <f>904668-904668</f>
        <v>0</v>
      </c>
      <c r="L621" s="71"/>
      <c r="M621" s="101">
        <f t="shared" si="51"/>
        <v>0</v>
      </c>
      <c r="N621" s="82">
        <v>0</v>
      </c>
      <c r="O621" s="71"/>
      <c r="P621" s="101">
        <f t="shared" si="50"/>
        <v>0</v>
      </c>
      <c r="Q621" s="99"/>
      <c r="R621" s="99"/>
      <c r="S621" s="99"/>
    </row>
    <row r="622" spans="2:19" s="64" customFormat="1" ht="12.75">
      <c r="B622" s="92" t="s">
        <v>583</v>
      </c>
      <c r="C622" s="69" t="s">
        <v>567</v>
      </c>
      <c r="D622" s="69" t="s">
        <v>647</v>
      </c>
      <c r="E622" s="70" t="s">
        <v>640</v>
      </c>
      <c r="F622" s="70"/>
      <c r="G622" s="69"/>
      <c r="H622" s="109">
        <f>H634+H628+H623</f>
        <v>0</v>
      </c>
      <c r="I622" s="109">
        <f>I634+I628+I623</f>
        <v>563357</v>
      </c>
      <c r="J622" s="109">
        <f t="shared" si="49"/>
        <v>563357</v>
      </c>
      <c r="K622" s="71">
        <f>K634+K628+K623</f>
        <v>0</v>
      </c>
      <c r="L622" s="71">
        <f>L634+L628+L623</f>
        <v>0</v>
      </c>
      <c r="M622" s="101">
        <f t="shared" si="51"/>
        <v>0</v>
      </c>
      <c r="N622" s="71">
        <f>N634+N628+N623</f>
        <v>0</v>
      </c>
      <c r="O622" s="71">
        <f>O634+O628+O623</f>
        <v>0</v>
      </c>
      <c r="P622" s="101">
        <f t="shared" si="50"/>
        <v>0</v>
      </c>
      <c r="Q622" s="99"/>
      <c r="R622" s="99"/>
      <c r="S622" s="99"/>
    </row>
    <row r="623" spans="2:19" s="64" customFormat="1" ht="24">
      <c r="B623" s="92" t="s">
        <v>1076</v>
      </c>
      <c r="C623" s="69" t="s">
        <v>567</v>
      </c>
      <c r="D623" s="69" t="s">
        <v>647</v>
      </c>
      <c r="E623" s="70" t="s">
        <v>640</v>
      </c>
      <c r="F623" s="70" t="s">
        <v>743</v>
      </c>
      <c r="G623" s="69"/>
      <c r="H623" s="109">
        <f>H624+H626</f>
        <v>0</v>
      </c>
      <c r="I623" s="109">
        <f>I624+I626</f>
        <v>0</v>
      </c>
      <c r="J623" s="109">
        <f t="shared" si="49"/>
        <v>0</v>
      </c>
      <c r="K623" s="71">
        <f>K624+K626</f>
        <v>0</v>
      </c>
      <c r="L623" s="71">
        <f>L624+L626</f>
        <v>0</v>
      </c>
      <c r="M623" s="101">
        <f t="shared" si="51"/>
        <v>0</v>
      </c>
      <c r="N623" s="71">
        <f>N624+N626</f>
        <v>0</v>
      </c>
      <c r="O623" s="71">
        <f>O624+O626</f>
        <v>0</v>
      </c>
      <c r="P623" s="101">
        <f t="shared" si="50"/>
        <v>0</v>
      </c>
      <c r="Q623" s="99"/>
      <c r="R623" s="99"/>
      <c r="S623" s="99"/>
    </row>
    <row r="624" spans="2:19" s="64" customFormat="1" ht="24">
      <c r="B624" s="92" t="s">
        <v>1052</v>
      </c>
      <c r="C624" s="69" t="s">
        <v>567</v>
      </c>
      <c r="D624" s="69" t="s">
        <v>647</v>
      </c>
      <c r="E624" s="70" t="s">
        <v>640</v>
      </c>
      <c r="F624" s="70" t="s">
        <v>1046</v>
      </c>
      <c r="G624" s="69"/>
      <c r="H624" s="109">
        <f>H625</f>
        <v>0</v>
      </c>
      <c r="I624" s="109">
        <f>I625</f>
        <v>0</v>
      </c>
      <c r="J624" s="109">
        <f t="shared" si="49"/>
        <v>0</v>
      </c>
      <c r="K624" s="71">
        <f>K625</f>
        <v>0</v>
      </c>
      <c r="L624" s="71">
        <f>L625</f>
        <v>0</v>
      </c>
      <c r="M624" s="101">
        <f t="shared" si="51"/>
        <v>0</v>
      </c>
      <c r="N624" s="71">
        <f>N625</f>
        <v>0</v>
      </c>
      <c r="O624" s="71">
        <f>O625</f>
        <v>0</v>
      </c>
      <c r="P624" s="101">
        <f t="shared" si="50"/>
        <v>0</v>
      </c>
      <c r="Q624" s="99"/>
      <c r="R624" s="99"/>
      <c r="S624" s="99"/>
    </row>
    <row r="625" spans="2:19" s="64" customFormat="1" ht="12.75">
      <c r="B625" s="92" t="s">
        <v>770</v>
      </c>
      <c r="C625" s="69" t="s">
        <v>567</v>
      </c>
      <c r="D625" s="69" t="s">
        <v>647</v>
      </c>
      <c r="E625" s="70" t="s">
        <v>640</v>
      </c>
      <c r="F625" s="70" t="s">
        <v>1046</v>
      </c>
      <c r="G625" s="69" t="s">
        <v>413</v>
      </c>
      <c r="H625" s="109">
        <v>0</v>
      </c>
      <c r="I625" s="109"/>
      <c r="J625" s="109">
        <f t="shared" si="49"/>
        <v>0</v>
      </c>
      <c r="K625" s="71">
        <v>0</v>
      </c>
      <c r="L625" s="71"/>
      <c r="M625" s="101">
        <f t="shared" si="51"/>
        <v>0</v>
      </c>
      <c r="N625" s="71">
        <v>0</v>
      </c>
      <c r="O625" s="71"/>
      <c r="P625" s="101">
        <f t="shared" si="50"/>
        <v>0</v>
      </c>
      <c r="Q625" s="99"/>
      <c r="R625" s="99"/>
      <c r="S625" s="99"/>
    </row>
    <row r="626" spans="2:19" s="64" customFormat="1" ht="24">
      <c r="B626" s="92" t="s">
        <v>1052</v>
      </c>
      <c r="C626" s="69" t="s">
        <v>567</v>
      </c>
      <c r="D626" s="69" t="s">
        <v>647</v>
      </c>
      <c r="E626" s="70" t="s">
        <v>640</v>
      </c>
      <c r="F626" s="70" t="s">
        <v>1047</v>
      </c>
      <c r="G626" s="69"/>
      <c r="H626" s="109">
        <f>H627</f>
        <v>0</v>
      </c>
      <c r="I626" s="109">
        <f>I627</f>
        <v>0</v>
      </c>
      <c r="J626" s="109">
        <f t="shared" si="49"/>
        <v>0</v>
      </c>
      <c r="K626" s="71">
        <f>K627</f>
        <v>0</v>
      </c>
      <c r="L626" s="71">
        <f>L627</f>
        <v>0</v>
      </c>
      <c r="M626" s="101">
        <f t="shared" si="51"/>
        <v>0</v>
      </c>
      <c r="N626" s="71">
        <f>N627</f>
        <v>0</v>
      </c>
      <c r="O626" s="71">
        <f>O627</f>
        <v>0</v>
      </c>
      <c r="P626" s="101">
        <f t="shared" si="50"/>
        <v>0</v>
      </c>
      <c r="Q626" s="99"/>
      <c r="R626" s="99"/>
      <c r="S626" s="99"/>
    </row>
    <row r="627" spans="2:19" s="64" customFormat="1" ht="12.75">
      <c r="B627" s="92" t="s">
        <v>770</v>
      </c>
      <c r="C627" s="69" t="s">
        <v>567</v>
      </c>
      <c r="D627" s="69" t="s">
        <v>647</v>
      </c>
      <c r="E627" s="70" t="s">
        <v>640</v>
      </c>
      <c r="F627" s="70" t="s">
        <v>1047</v>
      </c>
      <c r="G627" s="69" t="s">
        <v>413</v>
      </c>
      <c r="H627" s="109">
        <v>0</v>
      </c>
      <c r="I627" s="109"/>
      <c r="J627" s="109">
        <f t="shared" si="49"/>
        <v>0</v>
      </c>
      <c r="K627" s="71">
        <v>0</v>
      </c>
      <c r="L627" s="71"/>
      <c r="M627" s="101">
        <f t="shared" si="51"/>
        <v>0</v>
      </c>
      <c r="N627" s="71">
        <v>0</v>
      </c>
      <c r="O627" s="71"/>
      <c r="P627" s="101">
        <f t="shared" si="50"/>
        <v>0</v>
      </c>
      <c r="Q627" s="99"/>
      <c r="R627" s="99"/>
      <c r="S627" s="99"/>
    </row>
    <row r="628" spans="2:19" s="64" customFormat="1" ht="36">
      <c r="B628" s="92" t="s">
        <v>1032</v>
      </c>
      <c r="C628" s="69" t="s">
        <v>567</v>
      </c>
      <c r="D628" s="69" t="s">
        <v>647</v>
      </c>
      <c r="E628" s="70" t="s">
        <v>640</v>
      </c>
      <c r="F628" s="70" t="s">
        <v>765</v>
      </c>
      <c r="G628" s="69"/>
      <c r="H628" s="109">
        <f>H629+H631</f>
        <v>0</v>
      </c>
      <c r="I628" s="109">
        <f>I629+I631</f>
        <v>0</v>
      </c>
      <c r="J628" s="109">
        <f t="shared" si="49"/>
        <v>0</v>
      </c>
      <c r="K628" s="71">
        <f>K629+K631</f>
        <v>0</v>
      </c>
      <c r="L628" s="71">
        <f>L629+L631</f>
        <v>0</v>
      </c>
      <c r="M628" s="101">
        <f t="shared" si="51"/>
        <v>0</v>
      </c>
      <c r="N628" s="71">
        <f>N629+N631</f>
        <v>0</v>
      </c>
      <c r="O628" s="71">
        <f>O629+O631</f>
        <v>0</v>
      </c>
      <c r="P628" s="101">
        <f t="shared" si="50"/>
        <v>0</v>
      </c>
      <c r="Q628" s="99"/>
      <c r="R628" s="99"/>
      <c r="S628" s="99"/>
    </row>
    <row r="629" spans="2:19" s="64" customFormat="1" ht="24">
      <c r="B629" s="92" t="s">
        <v>1033</v>
      </c>
      <c r="C629" s="69" t="s">
        <v>567</v>
      </c>
      <c r="D629" s="69" t="s">
        <v>647</v>
      </c>
      <c r="E629" s="70" t="s">
        <v>640</v>
      </c>
      <c r="F629" s="70" t="s">
        <v>1022</v>
      </c>
      <c r="G629" s="69"/>
      <c r="H629" s="109">
        <f>H630</f>
        <v>0</v>
      </c>
      <c r="I629" s="109">
        <f>I630</f>
        <v>0</v>
      </c>
      <c r="J629" s="109">
        <f t="shared" si="49"/>
        <v>0</v>
      </c>
      <c r="K629" s="71">
        <f>K630</f>
        <v>0</v>
      </c>
      <c r="L629" s="71">
        <f>L630</f>
        <v>0</v>
      </c>
      <c r="M629" s="101">
        <f t="shared" si="51"/>
        <v>0</v>
      </c>
      <c r="N629" s="71">
        <f>N630</f>
        <v>0</v>
      </c>
      <c r="O629" s="71">
        <f>O630</f>
        <v>0</v>
      </c>
      <c r="P629" s="101">
        <f t="shared" si="50"/>
        <v>0</v>
      </c>
      <c r="Q629" s="99"/>
      <c r="R629" s="99"/>
      <c r="S629" s="99"/>
    </row>
    <row r="630" spans="2:19" s="64" customFormat="1" ht="12.75">
      <c r="B630" s="92" t="s">
        <v>770</v>
      </c>
      <c r="C630" s="69" t="s">
        <v>567</v>
      </c>
      <c r="D630" s="69" t="s">
        <v>647</v>
      </c>
      <c r="E630" s="70" t="s">
        <v>640</v>
      </c>
      <c r="F630" s="70" t="s">
        <v>1022</v>
      </c>
      <c r="G630" s="69" t="s">
        <v>413</v>
      </c>
      <c r="H630" s="109">
        <v>0</v>
      </c>
      <c r="I630" s="109"/>
      <c r="J630" s="109">
        <f t="shared" si="49"/>
        <v>0</v>
      </c>
      <c r="K630" s="71">
        <v>0</v>
      </c>
      <c r="L630" s="71"/>
      <c r="M630" s="101">
        <f t="shared" si="51"/>
        <v>0</v>
      </c>
      <c r="N630" s="71">
        <v>0</v>
      </c>
      <c r="O630" s="71"/>
      <c r="P630" s="101">
        <f t="shared" si="50"/>
        <v>0</v>
      </c>
      <c r="Q630" s="99"/>
      <c r="R630" s="99"/>
      <c r="S630" s="99"/>
    </row>
    <row r="631" spans="2:19" s="64" customFormat="1" ht="24">
      <c r="B631" s="92" t="s">
        <v>1033</v>
      </c>
      <c r="C631" s="69" t="s">
        <v>567</v>
      </c>
      <c r="D631" s="69" t="s">
        <v>647</v>
      </c>
      <c r="E631" s="70" t="s">
        <v>640</v>
      </c>
      <c r="F631" s="70" t="s">
        <v>1023</v>
      </c>
      <c r="G631" s="69"/>
      <c r="H631" s="109">
        <f>H632</f>
        <v>0</v>
      </c>
      <c r="I631" s="109">
        <f>I632</f>
        <v>0</v>
      </c>
      <c r="J631" s="109">
        <f t="shared" si="49"/>
        <v>0</v>
      </c>
      <c r="K631" s="71">
        <f>K632</f>
        <v>0</v>
      </c>
      <c r="L631" s="71">
        <f>L632</f>
        <v>0</v>
      </c>
      <c r="M631" s="101">
        <f t="shared" si="51"/>
        <v>0</v>
      </c>
      <c r="N631" s="71">
        <f>N632</f>
        <v>0</v>
      </c>
      <c r="O631" s="71">
        <f>O632</f>
        <v>0</v>
      </c>
      <c r="P631" s="101">
        <f t="shared" si="50"/>
        <v>0</v>
      </c>
      <c r="Q631" s="99"/>
      <c r="R631" s="99"/>
      <c r="S631" s="99"/>
    </row>
    <row r="632" spans="2:19" s="64" customFormat="1" ht="12.75">
      <c r="B632" s="92" t="s">
        <v>770</v>
      </c>
      <c r="C632" s="69" t="s">
        <v>567</v>
      </c>
      <c r="D632" s="69" t="s">
        <v>647</v>
      </c>
      <c r="E632" s="70" t="s">
        <v>640</v>
      </c>
      <c r="F632" s="70" t="s">
        <v>1023</v>
      </c>
      <c r="G632" s="69" t="s">
        <v>413</v>
      </c>
      <c r="H632" s="109">
        <v>0</v>
      </c>
      <c r="I632" s="109"/>
      <c r="J632" s="109">
        <f t="shared" si="49"/>
        <v>0</v>
      </c>
      <c r="K632" s="71">
        <v>0</v>
      </c>
      <c r="L632" s="71"/>
      <c r="M632" s="101">
        <f t="shared" si="51"/>
        <v>0</v>
      </c>
      <c r="N632" s="71">
        <v>0</v>
      </c>
      <c r="O632" s="71"/>
      <c r="P632" s="101">
        <f t="shared" si="50"/>
        <v>0</v>
      </c>
      <c r="Q632" s="99"/>
      <c r="R632" s="99"/>
      <c r="S632" s="99"/>
    </row>
    <row r="633" spans="2:19" s="64" customFormat="1" ht="24">
      <c r="B633" s="92" t="s">
        <v>920</v>
      </c>
      <c r="C633" s="69" t="s">
        <v>567</v>
      </c>
      <c r="D633" s="69" t="s">
        <v>647</v>
      </c>
      <c r="E633" s="70" t="s">
        <v>640</v>
      </c>
      <c r="F633" s="70" t="s">
        <v>747</v>
      </c>
      <c r="G633" s="69"/>
      <c r="H633" s="109">
        <f aca="true" t="shared" si="58" ref="H633:I635">H634</f>
        <v>0</v>
      </c>
      <c r="I633" s="109">
        <f t="shared" si="58"/>
        <v>563357</v>
      </c>
      <c r="J633" s="109">
        <f t="shared" si="49"/>
        <v>563357</v>
      </c>
      <c r="K633" s="71">
        <f aca="true" t="shared" si="59" ref="K633:O635">K634</f>
        <v>0</v>
      </c>
      <c r="L633" s="71">
        <f t="shared" si="59"/>
        <v>0</v>
      </c>
      <c r="M633" s="101">
        <f t="shared" si="51"/>
        <v>0</v>
      </c>
      <c r="N633" s="71">
        <f t="shared" si="59"/>
        <v>0</v>
      </c>
      <c r="O633" s="71">
        <f t="shared" si="59"/>
        <v>0</v>
      </c>
      <c r="P633" s="101">
        <f t="shared" si="50"/>
        <v>0</v>
      </c>
      <c r="Q633" s="99"/>
      <c r="R633" s="99"/>
      <c r="S633" s="99"/>
    </row>
    <row r="634" spans="2:19" s="64" customFormat="1" ht="12.75">
      <c r="B634" s="92" t="s">
        <v>926</v>
      </c>
      <c r="C634" s="69" t="s">
        <v>567</v>
      </c>
      <c r="D634" s="69" t="s">
        <v>647</v>
      </c>
      <c r="E634" s="70" t="s">
        <v>640</v>
      </c>
      <c r="F634" s="70" t="s">
        <v>924</v>
      </c>
      <c r="G634" s="69"/>
      <c r="H634" s="109">
        <f t="shared" si="58"/>
        <v>0</v>
      </c>
      <c r="I634" s="109">
        <f t="shared" si="58"/>
        <v>563357</v>
      </c>
      <c r="J634" s="109">
        <f t="shared" si="49"/>
        <v>563357</v>
      </c>
      <c r="K634" s="71">
        <f t="shared" si="59"/>
        <v>0</v>
      </c>
      <c r="L634" s="71">
        <f t="shared" si="59"/>
        <v>0</v>
      </c>
      <c r="M634" s="101">
        <f t="shared" si="51"/>
        <v>0</v>
      </c>
      <c r="N634" s="71">
        <f t="shared" si="59"/>
        <v>0</v>
      </c>
      <c r="O634" s="71">
        <f t="shared" si="59"/>
        <v>0</v>
      </c>
      <c r="P634" s="101">
        <f t="shared" si="50"/>
        <v>0</v>
      </c>
      <c r="Q634" s="99"/>
      <c r="R634" s="99"/>
      <c r="S634" s="99"/>
    </row>
    <row r="635" spans="2:19" s="64" customFormat="1" ht="24">
      <c r="B635" s="92" t="s">
        <v>927</v>
      </c>
      <c r="C635" s="69" t="s">
        <v>567</v>
      </c>
      <c r="D635" s="69" t="s">
        <v>647</v>
      </c>
      <c r="E635" s="70" t="s">
        <v>640</v>
      </c>
      <c r="F635" s="70" t="s">
        <v>925</v>
      </c>
      <c r="G635" s="69"/>
      <c r="H635" s="109">
        <f t="shared" si="58"/>
        <v>0</v>
      </c>
      <c r="I635" s="109">
        <f t="shared" si="58"/>
        <v>563357</v>
      </c>
      <c r="J635" s="109">
        <f t="shared" si="49"/>
        <v>563357</v>
      </c>
      <c r="K635" s="71">
        <f t="shared" si="59"/>
        <v>0</v>
      </c>
      <c r="L635" s="71">
        <f t="shared" si="59"/>
        <v>0</v>
      </c>
      <c r="M635" s="101">
        <f t="shared" si="51"/>
        <v>0</v>
      </c>
      <c r="N635" s="71">
        <f t="shared" si="59"/>
        <v>0</v>
      </c>
      <c r="O635" s="71">
        <f t="shared" si="59"/>
        <v>0</v>
      </c>
      <c r="P635" s="101">
        <f t="shared" si="50"/>
        <v>0</v>
      </c>
      <c r="Q635" s="99"/>
      <c r="R635" s="99"/>
      <c r="S635" s="99"/>
    </row>
    <row r="636" spans="2:19" s="64" customFormat="1" ht="12.75">
      <c r="B636" s="92" t="s">
        <v>770</v>
      </c>
      <c r="C636" s="69" t="s">
        <v>567</v>
      </c>
      <c r="D636" s="69" t="s">
        <v>647</v>
      </c>
      <c r="E636" s="70" t="s">
        <v>640</v>
      </c>
      <c r="F636" s="70" t="s">
        <v>925</v>
      </c>
      <c r="G636" s="69">
        <v>500</v>
      </c>
      <c r="H636" s="109">
        <v>0</v>
      </c>
      <c r="I636" s="109">
        <v>563357</v>
      </c>
      <c r="J636" s="109">
        <f t="shared" si="49"/>
        <v>563357</v>
      </c>
      <c r="K636" s="71">
        <v>0</v>
      </c>
      <c r="L636" s="71"/>
      <c r="M636" s="101">
        <f t="shared" si="51"/>
        <v>0</v>
      </c>
      <c r="N636" s="71">
        <v>0</v>
      </c>
      <c r="O636" s="71"/>
      <c r="P636" s="101">
        <f t="shared" si="50"/>
        <v>0</v>
      </c>
      <c r="Q636" s="99"/>
      <c r="R636" s="99"/>
      <c r="S636" s="99"/>
    </row>
    <row r="637" spans="2:19" s="64" customFormat="1" ht="12.75">
      <c r="B637" s="92" t="s">
        <v>960</v>
      </c>
      <c r="C637" s="69" t="s">
        <v>567</v>
      </c>
      <c r="D637" s="69" t="s">
        <v>650</v>
      </c>
      <c r="E637" s="70"/>
      <c r="F637" s="70"/>
      <c r="G637" s="69"/>
      <c r="H637" s="109">
        <f>H638</f>
        <v>0</v>
      </c>
      <c r="I637" s="109">
        <f>I638</f>
        <v>0</v>
      </c>
      <c r="J637" s="109">
        <f t="shared" si="49"/>
        <v>0</v>
      </c>
      <c r="K637" s="71">
        <f>K638</f>
        <v>0</v>
      </c>
      <c r="L637" s="71">
        <f>L638</f>
        <v>0</v>
      </c>
      <c r="M637" s="101">
        <f t="shared" si="51"/>
        <v>0</v>
      </c>
      <c r="N637" s="71">
        <f>N638</f>
        <v>0</v>
      </c>
      <c r="O637" s="71">
        <f>O638</f>
        <v>0</v>
      </c>
      <c r="P637" s="101">
        <f t="shared" si="50"/>
        <v>0</v>
      </c>
      <c r="Q637" s="99"/>
      <c r="R637" s="99"/>
      <c r="S637" s="99"/>
    </row>
    <row r="638" spans="2:19" s="64" customFormat="1" ht="12.75">
      <c r="B638" s="92" t="s">
        <v>523</v>
      </c>
      <c r="C638" s="69" t="s">
        <v>567</v>
      </c>
      <c r="D638" s="69" t="s">
        <v>650</v>
      </c>
      <c r="E638" s="70" t="s">
        <v>638</v>
      </c>
      <c r="F638" s="70"/>
      <c r="G638" s="69"/>
      <c r="H638" s="109">
        <f>H639</f>
        <v>0</v>
      </c>
      <c r="I638" s="109">
        <f>I639</f>
        <v>0</v>
      </c>
      <c r="J638" s="109">
        <f t="shared" si="49"/>
        <v>0</v>
      </c>
      <c r="K638" s="71">
        <f>K639</f>
        <v>0</v>
      </c>
      <c r="L638" s="71">
        <f>L639</f>
        <v>0</v>
      </c>
      <c r="M638" s="101">
        <f t="shared" si="51"/>
        <v>0</v>
      </c>
      <c r="N638" s="71">
        <f>N639</f>
        <v>0</v>
      </c>
      <c r="O638" s="71">
        <f>O639</f>
        <v>0</v>
      </c>
      <c r="P638" s="101">
        <f t="shared" si="50"/>
        <v>0</v>
      </c>
      <c r="Q638" s="99"/>
      <c r="R638" s="99"/>
      <c r="S638" s="99"/>
    </row>
    <row r="639" spans="2:19" s="64" customFormat="1" ht="36">
      <c r="B639" s="92" t="s">
        <v>840</v>
      </c>
      <c r="C639" s="69" t="s">
        <v>567</v>
      </c>
      <c r="D639" s="69" t="s">
        <v>650</v>
      </c>
      <c r="E639" s="70" t="s">
        <v>638</v>
      </c>
      <c r="F639" s="70" t="s">
        <v>764</v>
      </c>
      <c r="G639" s="69"/>
      <c r="H639" s="109">
        <f>H641</f>
        <v>0</v>
      </c>
      <c r="I639" s="109">
        <f>I641</f>
        <v>0</v>
      </c>
      <c r="J639" s="109">
        <f t="shared" si="49"/>
        <v>0</v>
      </c>
      <c r="K639" s="71">
        <f>K641</f>
        <v>0</v>
      </c>
      <c r="L639" s="71">
        <f>L641</f>
        <v>0</v>
      </c>
      <c r="M639" s="101">
        <f t="shared" si="51"/>
        <v>0</v>
      </c>
      <c r="N639" s="71">
        <f>N641</f>
        <v>0</v>
      </c>
      <c r="O639" s="71">
        <f>O641</f>
        <v>0</v>
      </c>
      <c r="P639" s="101">
        <f t="shared" si="50"/>
        <v>0</v>
      </c>
      <c r="Q639" s="99"/>
      <c r="R639" s="99"/>
      <c r="S639" s="99"/>
    </row>
    <row r="640" spans="2:19" s="64" customFormat="1" ht="24">
      <c r="B640" s="92" t="s">
        <v>841</v>
      </c>
      <c r="C640" s="69" t="s">
        <v>567</v>
      </c>
      <c r="D640" s="69" t="s">
        <v>650</v>
      </c>
      <c r="E640" s="70" t="s">
        <v>638</v>
      </c>
      <c r="F640" s="70" t="s">
        <v>803</v>
      </c>
      <c r="G640" s="69"/>
      <c r="H640" s="109">
        <f>H641</f>
        <v>0</v>
      </c>
      <c r="I640" s="109">
        <f>I641</f>
        <v>0</v>
      </c>
      <c r="J640" s="109">
        <f t="shared" si="49"/>
        <v>0</v>
      </c>
      <c r="K640" s="71">
        <f>K641</f>
        <v>0</v>
      </c>
      <c r="L640" s="71">
        <f>L641</f>
        <v>0</v>
      </c>
      <c r="M640" s="101">
        <f t="shared" si="51"/>
        <v>0</v>
      </c>
      <c r="N640" s="71">
        <f>N641</f>
        <v>0</v>
      </c>
      <c r="O640" s="71">
        <f>O641</f>
        <v>0</v>
      </c>
      <c r="P640" s="101">
        <f t="shared" si="50"/>
        <v>0</v>
      </c>
      <c r="Q640" s="99"/>
      <c r="R640" s="99"/>
      <c r="S640" s="99"/>
    </row>
    <row r="641" spans="2:19" s="64" customFormat="1" ht="24">
      <c r="B641" s="92" t="s">
        <v>842</v>
      </c>
      <c r="C641" s="69" t="s">
        <v>567</v>
      </c>
      <c r="D641" s="69" t="s">
        <v>650</v>
      </c>
      <c r="E641" s="70" t="s">
        <v>638</v>
      </c>
      <c r="F641" s="70" t="s">
        <v>729</v>
      </c>
      <c r="G641" s="69"/>
      <c r="H641" s="109">
        <f>H642</f>
        <v>0</v>
      </c>
      <c r="I641" s="109">
        <f>I642</f>
        <v>0</v>
      </c>
      <c r="J641" s="109">
        <f t="shared" si="49"/>
        <v>0</v>
      </c>
      <c r="K641" s="71">
        <f>K642</f>
        <v>0</v>
      </c>
      <c r="L641" s="71">
        <f>L642</f>
        <v>0</v>
      </c>
      <c r="M641" s="101">
        <f t="shared" si="51"/>
        <v>0</v>
      </c>
      <c r="N641" s="71">
        <f>N642</f>
        <v>0</v>
      </c>
      <c r="O641" s="71">
        <f>O642</f>
        <v>0</v>
      </c>
      <c r="P641" s="101">
        <f t="shared" si="50"/>
        <v>0</v>
      </c>
      <c r="Q641" s="99"/>
      <c r="R641" s="99"/>
      <c r="S641" s="99"/>
    </row>
    <row r="642" spans="2:19" s="64" customFormat="1" ht="12.75">
      <c r="B642" s="92" t="s">
        <v>770</v>
      </c>
      <c r="C642" s="69" t="s">
        <v>567</v>
      </c>
      <c r="D642" s="69" t="s">
        <v>650</v>
      </c>
      <c r="E642" s="70" t="s">
        <v>638</v>
      </c>
      <c r="F642" s="70" t="s">
        <v>729</v>
      </c>
      <c r="G642" s="69">
        <v>500</v>
      </c>
      <c r="H642" s="109">
        <v>0</v>
      </c>
      <c r="I642" s="109"/>
      <c r="J642" s="109">
        <f t="shared" si="49"/>
        <v>0</v>
      </c>
      <c r="K642" s="71">
        <v>0</v>
      </c>
      <c r="L642" s="71"/>
      <c r="M642" s="101">
        <f t="shared" si="51"/>
        <v>0</v>
      </c>
      <c r="N642" s="71">
        <v>0</v>
      </c>
      <c r="O642" s="71"/>
      <c r="P642" s="101">
        <f t="shared" si="50"/>
        <v>0</v>
      </c>
      <c r="Q642" s="99"/>
      <c r="R642" s="99"/>
      <c r="S642" s="99"/>
    </row>
    <row r="643" spans="2:19" s="64" customFormat="1" ht="12.75">
      <c r="B643" s="92" t="s">
        <v>954</v>
      </c>
      <c r="C643" s="69" t="s">
        <v>567</v>
      </c>
      <c r="D643" s="69" t="s">
        <v>644</v>
      </c>
      <c r="E643" s="70"/>
      <c r="F643" s="70"/>
      <c r="G643" s="69"/>
      <c r="H643" s="109">
        <f>H644</f>
        <v>0</v>
      </c>
      <c r="I643" s="109">
        <f aca="true" t="shared" si="60" ref="I643:O646">I644</f>
        <v>0</v>
      </c>
      <c r="J643" s="109">
        <f t="shared" si="49"/>
        <v>0</v>
      </c>
      <c r="K643" s="71">
        <f t="shared" si="60"/>
        <v>0</v>
      </c>
      <c r="L643" s="71">
        <f t="shared" si="60"/>
        <v>0</v>
      </c>
      <c r="M643" s="101">
        <f t="shared" si="51"/>
        <v>0</v>
      </c>
      <c r="N643" s="71">
        <f t="shared" si="60"/>
        <v>0</v>
      </c>
      <c r="O643" s="71">
        <f t="shared" si="60"/>
        <v>0</v>
      </c>
      <c r="P643" s="101">
        <f t="shared" si="50"/>
        <v>0</v>
      </c>
      <c r="Q643" s="99"/>
      <c r="R643" s="99"/>
      <c r="S643" s="99"/>
    </row>
    <row r="644" spans="2:19" s="64" customFormat="1" ht="12.75">
      <c r="B644" s="92" t="s">
        <v>1035</v>
      </c>
      <c r="C644" s="69" t="s">
        <v>567</v>
      </c>
      <c r="D644" s="69" t="s">
        <v>644</v>
      </c>
      <c r="E644" s="70" t="s">
        <v>638</v>
      </c>
      <c r="F644" s="70"/>
      <c r="G644" s="69"/>
      <c r="H644" s="109">
        <f>H645</f>
        <v>0</v>
      </c>
      <c r="I644" s="109">
        <f t="shared" si="60"/>
        <v>0</v>
      </c>
      <c r="J644" s="109">
        <f t="shared" si="49"/>
        <v>0</v>
      </c>
      <c r="K644" s="71">
        <f t="shared" si="60"/>
        <v>0</v>
      </c>
      <c r="L644" s="71">
        <f t="shared" si="60"/>
        <v>0</v>
      </c>
      <c r="M644" s="101">
        <f t="shared" si="51"/>
        <v>0</v>
      </c>
      <c r="N644" s="71">
        <f t="shared" si="60"/>
        <v>0</v>
      </c>
      <c r="O644" s="71">
        <f t="shared" si="60"/>
        <v>0</v>
      </c>
      <c r="P644" s="101">
        <f t="shared" si="50"/>
        <v>0</v>
      </c>
      <c r="Q644" s="99"/>
      <c r="R644" s="99"/>
      <c r="S644" s="99"/>
    </row>
    <row r="645" spans="2:19" s="64" customFormat="1" ht="36">
      <c r="B645" s="92" t="s">
        <v>904</v>
      </c>
      <c r="C645" s="69" t="s">
        <v>567</v>
      </c>
      <c r="D645" s="69" t="s">
        <v>644</v>
      </c>
      <c r="E645" s="70" t="s">
        <v>638</v>
      </c>
      <c r="F645" s="70" t="s">
        <v>765</v>
      </c>
      <c r="G645" s="69"/>
      <c r="H645" s="109">
        <f>H646</f>
        <v>0</v>
      </c>
      <c r="I645" s="109">
        <f t="shared" si="60"/>
        <v>0</v>
      </c>
      <c r="J645" s="109">
        <f t="shared" si="49"/>
        <v>0</v>
      </c>
      <c r="K645" s="71">
        <f t="shared" si="60"/>
        <v>0</v>
      </c>
      <c r="L645" s="71">
        <f t="shared" si="60"/>
        <v>0</v>
      </c>
      <c r="M645" s="101">
        <f t="shared" si="51"/>
        <v>0</v>
      </c>
      <c r="N645" s="71">
        <f t="shared" si="60"/>
        <v>0</v>
      </c>
      <c r="O645" s="71">
        <f t="shared" si="60"/>
        <v>0</v>
      </c>
      <c r="P645" s="101">
        <f t="shared" si="50"/>
        <v>0</v>
      </c>
      <c r="Q645" s="99"/>
      <c r="R645" s="99"/>
      <c r="S645" s="99"/>
    </row>
    <row r="646" spans="2:19" s="64" customFormat="1" ht="12.75">
      <c r="B646" s="92" t="s">
        <v>905</v>
      </c>
      <c r="C646" s="69" t="s">
        <v>567</v>
      </c>
      <c r="D646" s="69" t="s">
        <v>644</v>
      </c>
      <c r="E646" s="70" t="s">
        <v>638</v>
      </c>
      <c r="F646" s="70" t="s">
        <v>730</v>
      </c>
      <c r="G646" s="69"/>
      <c r="H646" s="109">
        <f>H647</f>
        <v>0</v>
      </c>
      <c r="I646" s="109">
        <f t="shared" si="60"/>
        <v>0</v>
      </c>
      <c r="J646" s="109">
        <f t="shared" si="49"/>
        <v>0</v>
      </c>
      <c r="K646" s="71">
        <f t="shared" si="60"/>
        <v>0</v>
      </c>
      <c r="L646" s="71">
        <f t="shared" si="60"/>
        <v>0</v>
      </c>
      <c r="M646" s="101">
        <f t="shared" si="51"/>
        <v>0</v>
      </c>
      <c r="N646" s="71">
        <f t="shared" si="60"/>
        <v>0</v>
      </c>
      <c r="O646" s="71">
        <f t="shared" si="60"/>
        <v>0</v>
      </c>
      <c r="P646" s="101">
        <f t="shared" si="50"/>
        <v>0</v>
      </c>
      <c r="Q646" s="99"/>
      <c r="R646" s="99"/>
      <c r="S646" s="99"/>
    </row>
    <row r="647" spans="2:19" s="64" customFormat="1" ht="12.75">
      <c r="B647" s="92" t="s">
        <v>772</v>
      </c>
      <c r="C647" s="69" t="s">
        <v>567</v>
      </c>
      <c r="D647" s="69" t="s">
        <v>644</v>
      </c>
      <c r="E647" s="70" t="s">
        <v>638</v>
      </c>
      <c r="F647" s="70" t="s">
        <v>730</v>
      </c>
      <c r="G647" s="69">
        <v>700</v>
      </c>
      <c r="H647" s="109">
        <v>0</v>
      </c>
      <c r="I647" s="109"/>
      <c r="J647" s="109">
        <f t="shared" si="49"/>
        <v>0</v>
      </c>
      <c r="K647" s="71">
        <v>0</v>
      </c>
      <c r="L647" s="71"/>
      <c r="M647" s="101">
        <f t="shared" si="51"/>
        <v>0</v>
      </c>
      <c r="N647" s="71">
        <v>0</v>
      </c>
      <c r="O647" s="71"/>
      <c r="P647" s="101">
        <f t="shared" si="50"/>
        <v>0</v>
      </c>
      <c r="Q647" s="99"/>
      <c r="R647" s="99"/>
      <c r="S647" s="99"/>
    </row>
    <row r="648" spans="2:19" ht="24">
      <c r="B648" s="92" t="s">
        <v>956</v>
      </c>
      <c r="C648" s="80" t="s">
        <v>567</v>
      </c>
      <c r="D648" s="80" t="s">
        <v>646</v>
      </c>
      <c r="E648" s="81"/>
      <c r="F648" s="81"/>
      <c r="G648" s="80"/>
      <c r="H648" s="108">
        <f>H649+H656</f>
        <v>23857800</v>
      </c>
      <c r="I648" s="108">
        <f>I649+I656</f>
        <v>-51600</v>
      </c>
      <c r="J648" s="109">
        <f t="shared" si="49"/>
        <v>23806200</v>
      </c>
      <c r="K648" s="82">
        <f>K649+K656</f>
        <v>23857800</v>
      </c>
      <c r="L648" s="82">
        <f>L649+L656</f>
        <v>-51600</v>
      </c>
      <c r="M648" s="101">
        <f t="shared" si="51"/>
        <v>23806200</v>
      </c>
      <c r="N648" s="82">
        <f>N649+N656</f>
        <v>0</v>
      </c>
      <c r="O648" s="82">
        <f>O649+O656</f>
        <v>23806200</v>
      </c>
      <c r="P648" s="101">
        <f t="shared" si="50"/>
        <v>23806200</v>
      </c>
      <c r="Q648" s="99"/>
      <c r="R648" s="99"/>
      <c r="S648" s="99"/>
    </row>
    <row r="649" spans="2:19" ht="24">
      <c r="B649" s="92" t="s">
        <v>378</v>
      </c>
      <c r="C649" s="80" t="s">
        <v>567</v>
      </c>
      <c r="D649" s="80" t="s">
        <v>646</v>
      </c>
      <c r="E649" s="81" t="s">
        <v>638</v>
      </c>
      <c r="F649" s="81"/>
      <c r="G649" s="80"/>
      <c r="H649" s="108">
        <f>H650</f>
        <v>23857800</v>
      </c>
      <c r="I649" s="108">
        <f>I650</f>
        <v>-51600</v>
      </c>
      <c r="J649" s="109">
        <f t="shared" si="49"/>
        <v>23806200</v>
      </c>
      <c r="K649" s="82">
        <f>K650</f>
        <v>23857800</v>
      </c>
      <c r="L649" s="82">
        <f>L650</f>
        <v>-51600</v>
      </c>
      <c r="M649" s="101">
        <f t="shared" si="51"/>
        <v>23806200</v>
      </c>
      <c r="N649" s="82">
        <f>N650</f>
        <v>0</v>
      </c>
      <c r="O649" s="82">
        <f>O650</f>
        <v>23806200</v>
      </c>
      <c r="P649" s="101">
        <f t="shared" si="50"/>
        <v>23806200</v>
      </c>
      <c r="Q649" s="99"/>
      <c r="R649" s="99"/>
      <c r="S649" s="99"/>
    </row>
    <row r="650" spans="2:19" ht="36">
      <c r="B650" s="92" t="s">
        <v>904</v>
      </c>
      <c r="C650" s="80" t="s">
        <v>567</v>
      </c>
      <c r="D650" s="80" t="s">
        <v>646</v>
      </c>
      <c r="E650" s="81" t="s">
        <v>638</v>
      </c>
      <c r="F650" s="81" t="s">
        <v>765</v>
      </c>
      <c r="G650" s="80"/>
      <c r="H650" s="108">
        <f>H651</f>
        <v>23857800</v>
      </c>
      <c r="I650" s="108">
        <f>I651</f>
        <v>-51600</v>
      </c>
      <c r="J650" s="109">
        <f t="shared" si="49"/>
        <v>23806200</v>
      </c>
      <c r="K650" s="82">
        <f>K651</f>
        <v>23857800</v>
      </c>
      <c r="L650" s="82">
        <f>L651</f>
        <v>-51600</v>
      </c>
      <c r="M650" s="101">
        <f t="shared" si="51"/>
        <v>23806200</v>
      </c>
      <c r="N650" s="82">
        <f>N651</f>
        <v>0</v>
      </c>
      <c r="O650" s="82">
        <f>O651</f>
        <v>23806200</v>
      </c>
      <c r="P650" s="101">
        <f t="shared" si="50"/>
        <v>23806200</v>
      </c>
      <c r="Q650" s="99"/>
      <c r="R650" s="99"/>
      <c r="S650" s="99"/>
    </row>
    <row r="651" spans="2:19" ht="24">
      <c r="B651" s="92" t="s">
        <v>906</v>
      </c>
      <c r="C651" s="80" t="s">
        <v>567</v>
      </c>
      <c r="D651" s="80" t="s">
        <v>646</v>
      </c>
      <c r="E651" s="81" t="s">
        <v>638</v>
      </c>
      <c r="F651" s="81" t="s">
        <v>766</v>
      </c>
      <c r="G651" s="80"/>
      <c r="H651" s="108">
        <f>H652+H654</f>
        <v>23857800</v>
      </c>
      <c r="I651" s="108">
        <f>I652+I654</f>
        <v>-51600</v>
      </c>
      <c r="J651" s="109">
        <f t="shared" si="49"/>
        <v>23806200</v>
      </c>
      <c r="K651" s="82">
        <f>K652+K654</f>
        <v>23857800</v>
      </c>
      <c r="L651" s="82">
        <f>L652+L654</f>
        <v>-51600</v>
      </c>
      <c r="M651" s="101">
        <f t="shared" si="51"/>
        <v>23806200</v>
      </c>
      <c r="N651" s="82">
        <f>N652+N654</f>
        <v>0</v>
      </c>
      <c r="O651" s="82">
        <f>O652+O654</f>
        <v>23806200</v>
      </c>
      <c r="P651" s="101">
        <f t="shared" si="50"/>
        <v>23806200</v>
      </c>
      <c r="Q651" s="99"/>
      <c r="R651" s="99"/>
      <c r="S651" s="99"/>
    </row>
    <row r="652" spans="2:19" ht="24">
      <c r="B652" s="92" t="s">
        <v>907</v>
      </c>
      <c r="C652" s="80" t="s">
        <v>567</v>
      </c>
      <c r="D652" s="80" t="s">
        <v>646</v>
      </c>
      <c r="E652" s="81" t="s">
        <v>638</v>
      </c>
      <c r="F652" s="81" t="s">
        <v>731</v>
      </c>
      <c r="G652" s="80"/>
      <c r="H652" s="108">
        <f>H653</f>
        <v>17093700</v>
      </c>
      <c r="I652" s="108">
        <f>I653</f>
        <v>0</v>
      </c>
      <c r="J652" s="109">
        <f t="shared" si="49"/>
        <v>17093700</v>
      </c>
      <c r="K652" s="82">
        <f>K653</f>
        <v>17093700</v>
      </c>
      <c r="L652" s="82">
        <f>L653</f>
        <v>0</v>
      </c>
      <c r="M652" s="101">
        <f t="shared" si="51"/>
        <v>17093700</v>
      </c>
      <c r="N652" s="82">
        <f>N653</f>
        <v>0</v>
      </c>
      <c r="O652" s="82">
        <f>O653</f>
        <v>17093700</v>
      </c>
      <c r="P652" s="101">
        <f t="shared" si="50"/>
        <v>17093700</v>
      </c>
      <c r="Q652" s="99"/>
      <c r="R652" s="99"/>
      <c r="S652" s="99"/>
    </row>
    <row r="653" spans="2:19" ht="12.75">
      <c r="B653" s="92" t="s">
        <v>770</v>
      </c>
      <c r="C653" s="80" t="s">
        <v>567</v>
      </c>
      <c r="D653" s="80" t="s">
        <v>646</v>
      </c>
      <c r="E653" s="81" t="s">
        <v>638</v>
      </c>
      <c r="F653" s="81" t="s">
        <v>731</v>
      </c>
      <c r="G653" s="80">
        <v>500</v>
      </c>
      <c r="H653" s="108">
        <v>17093700</v>
      </c>
      <c r="I653" s="109">
        <v>0</v>
      </c>
      <c r="J653" s="109">
        <f t="shared" si="49"/>
        <v>17093700</v>
      </c>
      <c r="K653" s="82">
        <v>17093700</v>
      </c>
      <c r="L653" s="71"/>
      <c r="M653" s="101">
        <f t="shared" si="51"/>
        <v>17093700</v>
      </c>
      <c r="N653" s="82">
        <v>0</v>
      </c>
      <c r="O653" s="71">
        <v>17093700</v>
      </c>
      <c r="P653" s="101">
        <f t="shared" si="50"/>
        <v>17093700</v>
      </c>
      <c r="Q653" s="99"/>
      <c r="R653" s="99"/>
      <c r="S653" s="99"/>
    </row>
    <row r="654" spans="2:19" ht="24">
      <c r="B654" s="92" t="s">
        <v>908</v>
      </c>
      <c r="C654" s="80" t="s">
        <v>567</v>
      </c>
      <c r="D654" s="80" t="s">
        <v>646</v>
      </c>
      <c r="E654" s="81" t="s">
        <v>638</v>
      </c>
      <c r="F654" s="81" t="s">
        <v>732</v>
      </c>
      <c r="G654" s="80"/>
      <c r="H654" s="108">
        <f>H655</f>
        <v>6764100</v>
      </c>
      <c r="I654" s="108">
        <f>I655</f>
        <v>-51600</v>
      </c>
      <c r="J654" s="109">
        <f aca="true" t="shared" si="61" ref="J654:J681">H654+I654</f>
        <v>6712500</v>
      </c>
      <c r="K654" s="82">
        <f>K655</f>
        <v>6764100</v>
      </c>
      <c r="L654" s="82">
        <f>L655</f>
        <v>-51600</v>
      </c>
      <c r="M654" s="101">
        <f t="shared" si="51"/>
        <v>6712500</v>
      </c>
      <c r="N654" s="82">
        <f>N655</f>
        <v>0</v>
      </c>
      <c r="O654" s="82">
        <f>O655</f>
        <v>6712500</v>
      </c>
      <c r="P654" s="101">
        <f t="shared" si="50"/>
        <v>6712500</v>
      </c>
      <c r="Q654" s="99"/>
      <c r="R654" s="99"/>
      <c r="S654" s="99"/>
    </row>
    <row r="655" spans="2:19" ht="12.75">
      <c r="B655" s="92" t="s">
        <v>770</v>
      </c>
      <c r="C655" s="80" t="s">
        <v>567</v>
      </c>
      <c r="D655" s="80" t="s">
        <v>646</v>
      </c>
      <c r="E655" s="81" t="s">
        <v>638</v>
      </c>
      <c r="F655" s="81" t="s">
        <v>732</v>
      </c>
      <c r="G655" s="80">
        <v>500</v>
      </c>
      <c r="H655" s="108">
        <v>6764100</v>
      </c>
      <c r="I655" s="109">
        <v>-51600</v>
      </c>
      <c r="J655" s="109">
        <f t="shared" si="61"/>
        <v>6712500</v>
      </c>
      <c r="K655" s="82">
        <v>6764100</v>
      </c>
      <c r="L655" s="71">
        <v>-51600</v>
      </c>
      <c r="M655" s="101">
        <f t="shared" si="51"/>
        <v>6712500</v>
      </c>
      <c r="N655" s="82">
        <v>0</v>
      </c>
      <c r="O655" s="71">
        <v>6712500</v>
      </c>
      <c r="P655" s="101">
        <f t="shared" si="50"/>
        <v>6712500</v>
      </c>
      <c r="Q655" s="99"/>
      <c r="R655" s="99"/>
      <c r="S655" s="99"/>
    </row>
    <row r="656" spans="2:19" s="64" customFormat="1" ht="12.75">
      <c r="B656" s="92" t="s">
        <v>999</v>
      </c>
      <c r="C656" s="69" t="s">
        <v>567</v>
      </c>
      <c r="D656" s="69" t="s">
        <v>646</v>
      </c>
      <c r="E656" s="69" t="s">
        <v>640</v>
      </c>
      <c r="F656" s="70"/>
      <c r="G656" s="69"/>
      <c r="H656" s="109">
        <f aca="true" t="shared" si="62" ref="H656:I659">H657</f>
        <v>0</v>
      </c>
      <c r="I656" s="109">
        <f t="shared" si="62"/>
        <v>0</v>
      </c>
      <c r="J656" s="109">
        <f t="shared" si="61"/>
        <v>0</v>
      </c>
      <c r="K656" s="71">
        <f aca="true" t="shared" si="63" ref="K656:L659">K657</f>
        <v>0</v>
      </c>
      <c r="L656" s="71">
        <f t="shared" si="63"/>
        <v>0</v>
      </c>
      <c r="M656" s="101">
        <f t="shared" si="51"/>
        <v>0</v>
      </c>
      <c r="N656" s="71">
        <f aca="true" t="shared" si="64" ref="N656:O659">N657</f>
        <v>0</v>
      </c>
      <c r="O656" s="71">
        <f t="shared" si="64"/>
        <v>0</v>
      </c>
      <c r="P656" s="101">
        <f t="shared" si="50"/>
        <v>0</v>
      </c>
      <c r="Q656" s="99"/>
      <c r="R656" s="99"/>
      <c r="S656" s="99"/>
    </row>
    <row r="657" spans="2:19" s="64" customFormat="1" ht="36">
      <c r="B657" s="92" t="s">
        <v>904</v>
      </c>
      <c r="C657" s="69" t="s">
        <v>567</v>
      </c>
      <c r="D657" s="69" t="s">
        <v>646</v>
      </c>
      <c r="E657" s="69" t="s">
        <v>640</v>
      </c>
      <c r="F657" s="70" t="s">
        <v>765</v>
      </c>
      <c r="G657" s="69"/>
      <c r="H657" s="109">
        <f t="shared" si="62"/>
        <v>0</v>
      </c>
      <c r="I657" s="109">
        <f t="shared" si="62"/>
        <v>0</v>
      </c>
      <c r="J657" s="109">
        <f t="shared" si="61"/>
        <v>0</v>
      </c>
      <c r="K657" s="71">
        <f t="shared" si="63"/>
        <v>0</v>
      </c>
      <c r="L657" s="71">
        <f t="shared" si="63"/>
        <v>0</v>
      </c>
      <c r="M657" s="101">
        <f t="shared" si="51"/>
        <v>0</v>
      </c>
      <c r="N657" s="71">
        <f t="shared" si="64"/>
        <v>0</v>
      </c>
      <c r="O657" s="71">
        <f t="shared" si="64"/>
        <v>0</v>
      </c>
      <c r="P657" s="101">
        <f aca="true" t="shared" si="65" ref="P657:P682">N657+O657</f>
        <v>0</v>
      </c>
      <c r="Q657" s="99"/>
      <c r="R657" s="99"/>
      <c r="S657" s="99"/>
    </row>
    <row r="658" spans="2:19" s="64" customFormat="1" ht="24">
      <c r="B658" s="92" t="s">
        <v>906</v>
      </c>
      <c r="C658" s="69" t="s">
        <v>567</v>
      </c>
      <c r="D658" s="69" t="s">
        <v>646</v>
      </c>
      <c r="E658" s="69" t="s">
        <v>640</v>
      </c>
      <c r="F658" s="70" t="s">
        <v>766</v>
      </c>
      <c r="G658" s="69"/>
      <c r="H658" s="109">
        <f t="shared" si="62"/>
        <v>0</v>
      </c>
      <c r="I658" s="109">
        <f t="shared" si="62"/>
        <v>0</v>
      </c>
      <c r="J658" s="109">
        <f t="shared" si="61"/>
        <v>0</v>
      </c>
      <c r="K658" s="71">
        <f t="shared" si="63"/>
        <v>0</v>
      </c>
      <c r="L658" s="71">
        <f t="shared" si="63"/>
        <v>0</v>
      </c>
      <c r="M658" s="101">
        <f aca="true" t="shared" si="66" ref="M658:M681">K658+L658</f>
        <v>0</v>
      </c>
      <c r="N658" s="71">
        <f t="shared" si="64"/>
        <v>0</v>
      </c>
      <c r="O658" s="71">
        <f t="shared" si="64"/>
        <v>0</v>
      </c>
      <c r="P658" s="101">
        <f t="shared" si="65"/>
        <v>0</v>
      </c>
      <c r="Q658" s="99"/>
      <c r="R658" s="99"/>
      <c r="S658" s="99"/>
    </row>
    <row r="659" spans="2:19" s="64" customFormat="1" ht="12.75">
      <c r="B659" s="92" t="s">
        <v>611</v>
      </c>
      <c r="C659" s="69" t="s">
        <v>567</v>
      </c>
      <c r="D659" s="69" t="s">
        <v>646</v>
      </c>
      <c r="E659" s="69" t="s">
        <v>640</v>
      </c>
      <c r="F659" s="70" t="s">
        <v>998</v>
      </c>
      <c r="G659" s="69"/>
      <c r="H659" s="109">
        <f t="shared" si="62"/>
        <v>0</v>
      </c>
      <c r="I659" s="109">
        <f t="shared" si="62"/>
        <v>0</v>
      </c>
      <c r="J659" s="109">
        <f t="shared" si="61"/>
        <v>0</v>
      </c>
      <c r="K659" s="71">
        <f t="shared" si="63"/>
        <v>0</v>
      </c>
      <c r="L659" s="71">
        <f t="shared" si="63"/>
        <v>0</v>
      </c>
      <c r="M659" s="101">
        <f t="shared" si="66"/>
        <v>0</v>
      </c>
      <c r="N659" s="71">
        <f t="shared" si="64"/>
        <v>0</v>
      </c>
      <c r="O659" s="71">
        <f t="shared" si="64"/>
        <v>0</v>
      </c>
      <c r="P659" s="101">
        <f t="shared" si="65"/>
        <v>0</v>
      </c>
      <c r="Q659" s="99"/>
      <c r="R659" s="99"/>
      <c r="S659" s="99"/>
    </row>
    <row r="660" spans="2:19" s="64" customFormat="1" ht="12.75">
      <c r="B660" s="92" t="s">
        <v>770</v>
      </c>
      <c r="C660" s="69" t="s">
        <v>567</v>
      </c>
      <c r="D660" s="69" t="s">
        <v>646</v>
      </c>
      <c r="E660" s="69" t="s">
        <v>640</v>
      </c>
      <c r="F660" s="70" t="s">
        <v>998</v>
      </c>
      <c r="G660" s="69" t="s">
        <v>413</v>
      </c>
      <c r="H660" s="109">
        <v>0</v>
      </c>
      <c r="I660" s="109"/>
      <c r="J660" s="109">
        <f t="shared" si="61"/>
        <v>0</v>
      </c>
      <c r="K660" s="71">
        <v>0</v>
      </c>
      <c r="L660" s="71"/>
      <c r="M660" s="101">
        <f t="shared" si="66"/>
        <v>0</v>
      </c>
      <c r="N660" s="71">
        <v>0</v>
      </c>
      <c r="O660" s="71"/>
      <c r="P660" s="101">
        <f t="shared" si="65"/>
        <v>0</v>
      </c>
      <c r="Q660" s="99"/>
      <c r="R660" s="99"/>
      <c r="S660" s="99"/>
    </row>
    <row r="661" spans="2:19" s="125" customFormat="1" ht="35.25" customHeight="1">
      <c r="B661" s="84" t="s">
        <v>1135</v>
      </c>
      <c r="C661" s="63" t="s">
        <v>1107</v>
      </c>
      <c r="D661" s="63"/>
      <c r="E661" s="63"/>
      <c r="F661" s="122"/>
      <c r="G661" s="63"/>
      <c r="H661" s="107">
        <f>H662</f>
        <v>0</v>
      </c>
      <c r="I661" s="107">
        <f>I662</f>
        <v>2968949</v>
      </c>
      <c r="J661" s="107">
        <f t="shared" si="61"/>
        <v>2968949</v>
      </c>
      <c r="K661" s="123">
        <f>K662</f>
        <v>0</v>
      </c>
      <c r="L661" s="123">
        <f>L662</f>
        <v>2507499</v>
      </c>
      <c r="M661" s="79">
        <f t="shared" si="66"/>
        <v>2507499</v>
      </c>
      <c r="N661" s="123">
        <f>N662</f>
        <v>0</v>
      </c>
      <c r="O661" s="123">
        <f>O662</f>
        <v>2507499</v>
      </c>
      <c r="P661" s="79">
        <f t="shared" si="65"/>
        <v>2507499</v>
      </c>
      <c r="Q661" s="124"/>
      <c r="R661" s="124"/>
      <c r="S661" s="124"/>
    </row>
    <row r="662" spans="2:19" ht="12.75">
      <c r="B662" s="92" t="s">
        <v>952</v>
      </c>
      <c r="C662" s="69" t="s">
        <v>1107</v>
      </c>
      <c r="D662" s="80" t="s">
        <v>638</v>
      </c>
      <c r="E662" s="81"/>
      <c r="F662" s="81"/>
      <c r="G662" s="80"/>
      <c r="H662" s="108">
        <f>H663+H668+H687+H691+H701+H705+H709</f>
        <v>0</v>
      </c>
      <c r="I662" s="108">
        <f>I663+I668+I687+I691+I701+I705+I709</f>
        <v>2968949</v>
      </c>
      <c r="J662" s="109">
        <f t="shared" si="61"/>
        <v>2968949</v>
      </c>
      <c r="K662" s="82">
        <f>K663+K668+K687+K691+K701+K705+K709</f>
        <v>0</v>
      </c>
      <c r="L662" s="82">
        <f>L663+L668+L687+L691+L701+L705+L709</f>
        <v>2507499</v>
      </c>
      <c r="M662" s="101">
        <f t="shared" si="66"/>
        <v>2507499</v>
      </c>
      <c r="N662" s="82">
        <f>N663+N668+N687+N691+N701+N705+N709</f>
        <v>0</v>
      </c>
      <c r="O662" s="82">
        <f>O663+O668+O687+O691+O701+O705+O709</f>
        <v>2507499</v>
      </c>
      <c r="P662" s="101">
        <f t="shared" si="65"/>
        <v>2507499</v>
      </c>
      <c r="Q662" s="99"/>
      <c r="R662" s="99"/>
      <c r="S662" s="99"/>
    </row>
    <row r="663" spans="2:19" ht="24">
      <c r="B663" s="92" t="s">
        <v>410</v>
      </c>
      <c r="C663" s="69" t="s">
        <v>1107</v>
      </c>
      <c r="D663" s="80" t="s">
        <v>638</v>
      </c>
      <c r="E663" s="81" t="s">
        <v>639</v>
      </c>
      <c r="F663" s="81"/>
      <c r="G663" s="80"/>
      <c r="H663" s="108">
        <f aca="true" t="shared" si="67" ref="H663:I666">H664</f>
        <v>0</v>
      </c>
      <c r="I663" s="108">
        <f t="shared" si="67"/>
        <v>1403636</v>
      </c>
      <c r="J663" s="109">
        <f t="shared" si="61"/>
        <v>1403636</v>
      </c>
      <c r="K663" s="82">
        <f aca="true" t="shared" si="68" ref="K663:L666">K664</f>
        <v>0</v>
      </c>
      <c r="L663" s="82">
        <f t="shared" si="68"/>
        <v>1403636</v>
      </c>
      <c r="M663" s="101">
        <f t="shared" si="66"/>
        <v>1403636</v>
      </c>
      <c r="N663" s="82">
        <f aca="true" t="shared" si="69" ref="N663:O666">N664</f>
        <v>0</v>
      </c>
      <c r="O663" s="82">
        <f t="shared" si="69"/>
        <v>1403636</v>
      </c>
      <c r="P663" s="101">
        <f t="shared" si="65"/>
        <v>1403636</v>
      </c>
      <c r="Q663" s="99"/>
      <c r="R663" s="99"/>
      <c r="S663" s="99"/>
    </row>
    <row r="664" spans="2:19" ht="12.75">
      <c r="B664" s="92" t="s">
        <v>809</v>
      </c>
      <c r="C664" s="69" t="s">
        <v>1107</v>
      </c>
      <c r="D664" s="80" t="s">
        <v>638</v>
      </c>
      <c r="E664" s="81" t="s">
        <v>639</v>
      </c>
      <c r="F664" s="81" t="s">
        <v>785</v>
      </c>
      <c r="G664" s="80"/>
      <c r="H664" s="108">
        <f t="shared" si="67"/>
        <v>0</v>
      </c>
      <c r="I664" s="108">
        <f t="shared" si="67"/>
        <v>1403636</v>
      </c>
      <c r="J664" s="109">
        <f t="shared" si="61"/>
        <v>1403636</v>
      </c>
      <c r="K664" s="82">
        <f t="shared" si="68"/>
        <v>0</v>
      </c>
      <c r="L664" s="82">
        <f t="shared" si="68"/>
        <v>1403636</v>
      </c>
      <c r="M664" s="101">
        <f t="shared" si="66"/>
        <v>1403636</v>
      </c>
      <c r="N664" s="82">
        <f t="shared" si="69"/>
        <v>0</v>
      </c>
      <c r="O664" s="82">
        <f t="shared" si="69"/>
        <v>1403636</v>
      </c>
      <c r="P664" s="101">
        <f t="shared" si="65"/>
        <v>1403636</v>
      </c>
      <c r="Q664" s="99"/>
      <c r="R664" s="99"/>
      <c r="S664" s="99"/>
    </row>
    <row r="665" spans="2:19" ht="24">
      <c r="B665" s="92" t="s">
        <v>810</v>
      </c>
      <c r="C665" s="69" t="s">
        <v>1107</v>
      </c>
      <c r="D665" s="80" t="s">
        <v>638</v>
      </c>
      <c r="E665" s="81" t="s">
        <v>639</v>
      </c>
      <c r="F665" s="81" t="s">
        <v>784</v>
      </c>
      <c r="G665" s="80"/>
      <c r="H665" s="108">
        <f t="shared" si="67"/>
        <v>0</v>
      </c>
      <c r="I665" s="108">
        <f t="shared" si="67"/>
        <v>1403636</v>
      </c>
      <c r="J665" s="109">
        <f t="shared" si="61"/>
        <v>1403636</v>
      </c>
      <c r="K665" s="82">
        <f t="shared" si="68"/>
        <v>0</v>
      </c>
      <c r="L665" s="82">
        <f t="shared" si="68"/>
        <v>1403636</v>
      </c>
      <c r="M665" s="101">
        <f t="shared" si="66"/>
        <v>1403636</v>
      </c>
      <c r="N665" s="82">
        <f t="shared" si="69"/>
        <v>0</v>
      </c>
      <c r="O665" s="82">
        <f t="shared" si="69"/>
        <v>1403636</v>
      </c>
      <c r="P665" s="101">
        <f t="shared" si="65"/>
        <v>1403636</v>
      </c>
      <c r="Q665" s="99"/>
      <c r="R665" s="99"/>
      <c r="S665" s="99"/>
    </row>
    <row r="666" spans="2:19" ht="12.75">
      <c r="B666" s="92" t="s">
        <v>621</v>
      </c>
      <c r="C666" s="69" t="s">
        <v>1107</v>
      </c>
      <c r="D666" s="80" t="s">
        <v>638</v>
      </c>
      <c r="E666" s="81" t="s">
        <v>639</v>
      </c>
      <c r="F666" s="81" t="s">
        <v>659</v>
      </c>
      <c r="G666" s="80"/>
      <c r="H666" s="108">
        <f t="shared" si="67"/>
        <v>0</v>
      </c>
      <c r="I666" s="108">
        <f t="shared" si="67"/>
        <v>1403636</v>
      </c>
      <c r="J666" s="109">
        <f t="shared" si="61"/>
        <v>1403636</v>
      </c>
      <c r="K666" s="82">
        <f t="shared" si="68"/>
        <v>0</v>
      </c>
      <c r="L666" s="82">
        <f t="shared" si="68"/>
        <v>1403636</v>
      </c>
      <c r="M666" s="101">
        <f t="shared" si="66"/>
        <v>1403636</v>
      </c>
      <c r="N666" s="82">
        <f t="shared" si="69"/>
        <v>0</v>
      </c>
      <c r="O666" s="82">
        <f t="shared" si="69"/>
        <v>1403636</v>
      </c>
      <c r="P666" s="101">
        <f t="shared" si="65"/>
        <v>1403636</v>
      </c>
      <c r="Q666" s="99"/>
      <c r="R666" s="99"/>
      <c r="S666" s="99"/>
    </row>
    <row r="667" spans="2:19" ht="48">
      <c r="B667" s="92" t="s">
        <v>767</v>
      </c>
      <c r="C667" s="69" t="s">
        <v>1107</v>
      </c>
      <c r="D667" s="80" t="s">
        <v>638</v>
      </c>
      <c r="E667" s="81" t="s">
        <v>639</v>
      </c>
      <c r="F667" s="81" t="s">
        <v>659</v>
      </c>
      <c r="G667" s="80" t="s">
        <v>735</v>
      </c>
      <c r="H667" s="108">
        <v>0</v>
      </c>
      <c r="I667" s="109">
        <v>1403636</v>
      </c>
      <c r="J667" s="109">
        <f t="shared" si="61"/>
        <v>1403636</v>
      </c>
      <c r="K667" s="82">
        <v>0</v>
      </c>
      <c r="L667" s="71">
        <v>1403636</v>
      </c>
      <c r="M667" s="101">
        <f t="shared" si="66"/>
        <v>1403636</v>
      </c>
      <c r="N667" s="82">
        <v>0</v>
      </c>
      <c r="O667" s="71">
        <v>1403636</v>
      </c>
      <c r="P667" s="101">
        <f t="shared" si="65"/>
        <v>1403636</v>
      </c>
      <c r="Q667" s="99"/>
      <c r="R667" s="99"/>
      <c r="S667" s="99"/>
    </row>
    <row r="668" spans="2:19" ht="36">
      <c r="B668" s="92" t="s">
        <v>416</v>
      </c>
      <c r="C668" s="69" t="s">
        <v>1107</v>
      </c>
      <c r="D668" s="80" t="s">
        <v>638</v>
      </c>
      <c r="E668" s="81" t="s">
        <v>640</v>
      </c>
      <c r="F668" s="81"/>
      <c r="G668" s="80"/>
      <c r="H668" s="108">
        <f>H669</f>
        <v>0</v>
      </c>
      <c r="I668" s="108">
        <f>I669</f>
        <v>1565313</v>
      </c>
      <c r="J668" s="109">
        <f t="shared" si="61"/>
        <v>1565313</v>
      </c>
      <c r="K668" s="82">
        <f>K669</f>
        <v>0</v>
      </c>
      <c r="L668" s="82">
        <f>L669</f>
        <v>1103863</v>
      </c>
      <c r="M668" s="101">
        <f t="shared" si="66"/>
        <v>1103863</v>
      </c>
      <c r="N668" s="82">
        <f>N669</f>
        <v>0</v>
      </c>
      <c r="O668" s="82">
        <f>O669</f>
        <v>1103863</v>
      </c>
      <c r="P668" s="101">
        <f t="shared" si="65"/>
        <v>1103863</v>
      </c>
      <c r="Q668" s="99"/>
      <c r="R668" s="99"/>
      <c r="S668" s="99"/>
    </row>
    <row r="669" spans="2:19" ht="12.75">
      <c r="B669" s="92" t="s">
        <v>809</v>
      </c>
      <c r="C669" s="69" t="s">
        <v>1107</v>
      </c>
      <c r="D669" s="80" t="s">
        <v>638</v>
      </c>
      <c r="E669" s="81" t="s">
        <v>640</v>
      </c>
      <c r="F669" s="81" t="s">
        <v>785</v>
      </c>
      <c r="G669" s="80"/>
      <c r="H669" s="108">
        <f>H670</f>
        <v>0</v>
      </c>
      <c r="I669" s="108">
        <f>I670</f>
        <v>1565313</v>
      </c>
      <c r="J669" s="109">
        <f t="shared" si="61"/>
        <v>1565313</v>
      </c>
      <c r="K669" s="82">
        <f>K670</f>
        <v>0</v>
      </c>
      <c r="L669" s="82">
        <f>L670</f>
        <v>1103863</v>
      </c>
      <c r="M669" s="101">
        <f t="shared" si="66"/>
        <v>1103863</v>
      </c>
      <c r="N669" s="82">
        <f>N670</f>
        <v>0</v>
      </c>
      <c r="O669" s="82">
        <f>O670</f>
        <v>1103863</v>
      </c>
      <c r="P669" s="101">
        <f t="shared" si="65"/>
        <v>1103863</v>
      </c>
      <c r="Q669" s="99"/>
      <c r="R669" s="99"/>
      <c r="S669" s="99"/>
    </row>
    <row r="670" spans="2:19" ht="12.75">
      <c r="B670" s="92" t="s">
        <v>1072</v>
      </c>
      <c r="C670" s="69" t="s">
        <v>1107</v>
      </c>
      <c r="D670" s="80" t="s">
        <v>638</v>
      </c>
      <c r="E670" s="81" t="s">
        <v>640</v>
      </c>
      <c r="F670" s="81" t="s">
        <v>786</v>
      </c>
      <c r="G670" s="80"/>
      <c r="H670" s="108">
        <f>H671+H677+H679</f>
        <v>0</v>
      </c>
      <c r="I670" s="108">
        <f>I671+I677+I679</f>
        <v>1565313</v>
      </c>
      <c r="J670" s="109">
        <f t="shared" si="61"/>
        <v>1565313</v>
      </c>
      <c r="K670" s="82">
        <f>K671+K677+K679</f>
        <v>0</v>
      </c>
      <c r="L670" s="82">
        <f>L671+L677+L679</f>
        <v>1103863</v>
      </c>
      <c r="M670" s="101">
        <f t="shared" si="66"/>
        <v>1103863</v>
      </c>
      <c r="N670" s="82">
        <f>N671+N677+N679</f>
        <v>0</v>
      </c>
      <c r="O670" s="82">
        <f>O671+O677+O679</f>
        <v>1103863</v>
      </c>
      <c r="P670" s="101">
        <f t="shared" si="65"/>
        <v>1103863</v>
      </c>
      <c r="Q670" s="99"/>
      <c r="R670" s="99"/>
      <c r="S670" s="99"/>
    </row>
    <row r="671" spans="2:19" ht="12.75">
      <c r="B671" s="92" t="s">
        <v>812</v>
      </c>
      <c r="C671" s="69" t="s">
        <v>1107</v>
      </c>
      <c r="D671" s="80" t="s">
        <v>638</v>
      </c>
      <c r="E671" s="81" t="s">
        <v>640</v>
      </c>
      <c r="F671" s="81" t="s">
        <v>733</v>
      </c>
      <c r="G671" s="80"/>
      <c r="H671" s="108">
        <f>H674+H672</f>
        <v>0</v>
      </c>
      <c r="I671" s="108">
        <f>I674+I672</f>
        <v>1451313</v>
      </c>
      <c r="J671" s="109">
        <f t="shared" si="61"/>
        <v>1451313</v>
      </c>
      <c r="K671" s="82">
        <f>K674+K672</f>
        <v>0</v>
      </c>
      <c r="L671" s="82">
        <f>L674+L672</f>
        <v>1103863</v>
      </c>
      <c r="M671" s="101">
        <f t="shared" si="66"/>
        <v>1103863</v>
      </c>
      <c r="N671" s="82">
        <f>N674+N672</f>
        <v>0</v>
      </c>
      <c r="O671" s="82">
        <f>O674+O672</f>
        <v>1103863</v>
      </c>
      <c r="P671" s="101">
        <f t="shared" si="65"/>
        <v>1103863</v>
      </c>
      <c r="Q671" s="99"/>
      <c r="R671" s="99"/>
      <c r="S671" s="99"/>
    </row>
    <row r="672" spans="2:19" ht="24">
      <c r="B672" s="92" t="s">
        <v>1131</v>
      </c>
      <c r="C672" s="69" t="s">
        <v>1107</v>
      </c>
      <c r="D672" s="80" t="s">
        <v>638</v>
      </c>
      <c r="E672" s="81" t="s">
        <v>640</v>
      </c>
      <c r="F672" s="81" t="s">
        <v>1108</v>
      </c>
      <c r="G672" s="80"/>
      <c r="H672" s="108">
        <f>H673</f>
        <v>0</v>
      </c>
      <c r="I672" s="108">
        <f>I673</f>
        <v>458141</v>
      </c>
      <c r="J672" s="109">
        <f t="shared" si="61"/>
        <v>458141</v>
      </c>
      <c r="K672" s="82">
        <f>K673</f>
        <v>0</v>
      </c>
      <c r="L672" s="82">
        <f>L673</f>
        <v>458141</v>
      </c>
      <c r="M672" s="101">
        <f t="shared" si="66"/>
        <v>458141</v>
      </c>
      <c r="N672" s="82">
        <f>N673</f>
        <v>0</v>
      </c>
      <c r="O672" s="82">
        <f>O673</f>
        <v>458141</v>
      </c>
      <c r="P672" s="101">
        <f t="shared" si="65"/>
        <v>458141</v>
      </c>
      <c r="Q672" s="99"/>
      <c r="R672" s="99"/>
      <c r="S672" s="99"/>
    </row>
    <row r="673" spans="2:19" ht="48">
      <c r="B673" s="92" t="s">
        <v>767</v>
      </c>
      <c r="C673" s="69" t="s">
        <v>1107</v>
      </c>
      <c r="D673" s="80" t="s">
        <v>638</v>
      </c>
      <c r="E673" s="81" t="s">
        <v>640</v>
      </c>
      <c r="F673" s="81" t="s">
        <v>1108</v>
      </c>
      <c r="G673" s="80" t="s">
        <v>735</v>
      </c>
      <c r="H673" s="108">
        <v>0</v>
      </c>
      <c r="I673" s="109">
        <v>458141</v>
      </c>
      <c r="J673" s="109">
        <f t="shared" si="61"/>
        <v>458141</v>
      </c>
      <c r="K673" s="82">
        <v>0</v>
      </c>
      <c r="L673" s="71">
        <v>458141</v>
      </c>
      <c r="M673" s="101">
        <f t="shared" si="66"/>
        <v>458141</v>
      </c>
      <c r="N673" s="82"/>
      <c r="O673" s="71">
        <v>458141</v>
      </c>
      <c r="P673" s="101">
        <f t="shared" si="65"/>
        <v>458141</v>
      </c>
      <c r="Q673" s="99"/>
      <c r="R673" s="99"/>
      <c r="S673" s="99"/>
    </row>
    <row r="674" spans="2:19" ht="12.75">
      <c r="B674" s="92" t="s">
        <v>814</v>
      </c>
      <c r="C674" s="69" t="s">
        <v>1107</v>
      </c>
      <c r="D674" s="80" t="s">
        <v>638</v>
      </c>
      <c r="E674" s="81" t="s">
        <v>640</v>
      </c>
      <c r="F674" s="81" t="s">
        <v>654</v>
      </c>
      <c r="G674" s="80"/>
      <c r="H674" s="108">
        <f>H675+H676</f>
        <v>0</v>
      </c>
      <c r="I674" s="108">
        <f>I675+I676</f>
        <v>993172</v>
      </c>
      <c r="J674" s="109">
        <f t="shared" si="61"/>
        <v>993172</v>
      </c>
      <c r="K674" s="82">
        <f>K675+K676</f>
        <v>0</v>
      </c>
      <c r="L674" s="82">
        <f>L675+L676</f>
        <v>645722</v>
      </c>
      <c r="M674" s="101">
        <f t="shared" si="66"/>
        <v>645722</v>
      </c>
      <c r="N674" s="82">
        <f>N675+N676</f>
        <v>0</v>
      </c>
      <c r="O674" s="82">
        <f>O675+O676</f>
        <v>645722</v>
      </c>
      <c r="P674" s="101">
        <f t="shared" si="65"/>
        <v>645722</v>
      </c>
      <c r="Q674" s="99"/>
      <c r="R674" s="99"/>
      <c r="S674" s="99"/>
    </row>
    <row r="675" spans="2:19" ht="48">
      <c r="B675" s="92" t="s">
        <v>767</v>
      </c>
      <c r="C675" s="69" t="s">
        <v>1107</v>
      </c>
      <c r="D675" s="80" t="s">
        <v>638</v>
      </c>
      <c r="E675" s="81" t="s">
        <v>640</v>
      </c>
      <c r="F675" s="81" t="s">
        <v>654</v>
      </c>
      <c r="G675" s="80">
        <v>100</v>
      </c>
      <c r="H675" s="108">
        <v>0</v>
      </c>
      <c r="I675" s="109">
        <v>765322</v>
      </c>
      <c r="J675" s="109">
        <f t="shared" si="61"/>
        <v>765322</v>
      </c>
      <c r="K675" s="82">
        <v>0</v>
      </c>
      <c r="L675" s="71">
        <v>645722</v>
      </c>
      <c r="M675" s="101">
        <f t="shared" si="66"/>
        <v>645722</v>
      </c>
      <c r="N675" s="82">
        <v>0</v>
      </c>
      <c r="O675" s="71">
        <v>645722</v>
      </c>
      <c r="P675" s="101">
        <f t="shared" si="65"/>
        <v>645722</v>
      </c>
      <c r="Q675" s="99"/>
      <c r="R675" s="99"/>
      <c r="S675" s="99"/>
    </row>
    <row r="676" spans="2:19" ht="24">
      <c r="B676" s="92" t="s">
        <v>768</v>
      </c>
      <c r="C676" s="69" t="s">
        <v>1107</v>
      </c>
      <c r="D676" s="80" t="s">
        <v>638</v>
      </c>
      <c r="E676" s="81" t="s">
        <v>640</v>
      </c>
      <c r="F676" s="81" t="s">
        <v>654</v>
      </c>
      <c r="G676" s="80">
        <v>200</v>
      </c>
      <c r="H676" s="108">
        <v>0</v>
      </c>
      <c r="I676" s="109">
        <v>227850</v>
      </c>
      <c r="J676" s="109">
        <f t="shared" si="61"/>
        <v>227850</v>
      </c>
      <c r="K676" s="82">
        <v>0</v>
      </c>
      <c r="L676" s="71">
        <v>0</v>
      </c>
      <c r="M676" s="101">
        <f t="shared" si="66"/>
        <v>0</v>
      </c>
      <c r="N676" s="82">
        <v>0</v>
      </c>
      <c r="O676" s="71">
        <v>0</v>
      </c>
      <c r="P676" s="101">
        <f t="shared" si="65"/>
        <v>0</v>
      </c>
      <c r="Q676" s="99"/>
      <c r="R676" s="99"/>
      <c r="S676" s="99"/>
    </row>
    <row r="677" spans="2:19" ht="12.75">
      <c r="B677" s="92" t="s">
        <v>418</v>
      </c>
      <c r="C677" s="69" t="s">
        <v>1107</v>
      </c>
      <c r="D677" s="80" t="s">
        <v>638</v>
      </c>
      <c r="E677" s="81" t="s">
        <v>640</v>
      </c>
      <c r="F677" s="81" t="s">
        <v>652</v>
      </c>
      <c r="G677" s="80"/>
      <c r="H677" s="108">
        <f>H678</f>
        <v>0</v>
      </c>
      <c r="I677" s="108">
        <f>I678</f>
        <v>0</v>
      </c>
      <c r="J677" s="109">
        <f t="shared" si="61"/>
        <v>0</v>
      </c>
      <c r="K677" s="82">
        <f>K678</f>
        <v>0</v>
      </c>
      <c r="L677" s="82">
        <f>L678</f>
        <v>0</v>
      </c>
      <c r="M677" s="101">
        <f t="shared" si="66"/>
        <v>0</v>
      </c>
      <c r="N677" s="82">
        <f>N678</f>
        <v>0</v>
      </c>
      <c r="O677" s="82">
        <f>O678</f>
        <v>0</v>
      </c>
      <c r="P677" s="101">
        <f t="shared" si="65"/>
        <v>0</v>
      </c>
      <c r="Q677" s="99"/>
      <c r="R677" s="99"/>
      <c r="S677" s="99"/>
    </row>
    <row r="678" spans="2:19" ht="48">
      <c r="B678" s="92" t="s">
        <v>767</v>
      </c>
      <c r="C678" s="69" t="s">
        <v>1107</v>
      </c>
      <c r="D678" s="80" t="s">
        <v>638</v>
      </c>
      <c r="E678" s="81" t="s">
        <v>640</v>
      </c>
      <c r="F678" s="81" t="s">
        <v>652</v>
      </c>
      <c r="G678" s="80">
        <v>100</v>
      </c>
      <c r="H678" s="108">
        <v>0</v>
      </c>
      <c r="I678" s="109"/>
      <c r="J678" s="109">
        <f t="shared" si="61"/>
        <v>0</v>
      </c>
      <c r="K678" s="82">
        <v>0</v>
      </c>
      <c r="L678" s="71">
        <v>0</v>
      </c>
      <c r="M678" s="101">
        <f t="shared" si="66"/>
        <v>0</v>
      </c>
      <c r="N678" s="82">
        <v>0</v>
      </c>
      <c r="O678" s="71">
        <v>0</v>
      </c>
      <c r="P678" s="101">
        <f t="shared" si="65"/>
        <v>0</v>
      </c>
      <c r="Q678" s="99"/>
      <c r="R678" s="99"/>
      <c r="S678" s="99"/>
    </row>
    <row r="679" spans="2:19" ht="12.75">
      <c r="B679" s="92" t="s">
        <v>420</v>
      </c>
      <c r="C679" s="69" t="s">
        <v>1107</v>
      </c>
      <c r="D679" s="80" t="s">
        <v>638</v>
      </c>
      <c r="E679" s="81" t="s">
        <v>640</v>
      </c>
      <c r="F679" s="81" t="s">
        <v>653</v>
      </c>
      <c r="G679" s="80"/>
      <c r="H679" s="108">
        <f>H680</f>
        <v>0</v>
      </c>
      <c r="I679" s="108">
        <f>I680</f>
        <v>114000</v>
      </c>
      <c r="J679" s="109">
        <f t="shared" si="61"/>
        <v>114000</v>
      </c>
      <c r="K679" s="82">
        <f>K680</f>
        <v>0</v>
      </c>
      <c r="L679" s="82">
        <f>L680</f>
        <v>0</v>
      </c>
      <c r="M679" s="101">
        <f t="shared" si="66"/>
        <v>0</v>
      </c>
      <c r="N679" s="82">
        <f>N680</f>
        <v>0</v>
      </c>
      <c r="O679" s="82">
        <f>O680</f>
        <v>0</v>
      </c>
      <c r="P679" s="101">
        <f t="shared" si="65"/>
        <v>0</v>
      </c>
      <c r="Q679" s="99"/>
      <c r="R679" s="99"/>
      <c r="S679" s="99"/>
    </row>
    <row r="680" spans="2:19" ht="48">
      <c r="B680" s="92" t="s">
        <v>767</v>
      </c>
      <c r="C680" s="69" t="s">
        <v>1107</v>
      </c>
      <c r="D680" s="80" t="s">
        <v>638</v>
      </c>
      <c r="E680" s="81" t="s">
        <v>640</v>
      </c>
      <c r="F680" s="81" t="s">
        <v>653</v>
      </c>
      <c r="G680" s="80">
        <v>100</v>
      </c>
      <c r="H680" s="108">
        <v>0</v>
      </c>
      <c r="I680" s="109">
        <v>114000</v>
      </c>
      <c r="J680" s="109">
        <f t="shared" si="61"/>
        <v>114000</v>
      </c>
      <c r="K680" s="82">
        <v>0</v>
      </c>
      <c r="L680" s="71">
        <v>0</v>
      </c>
      <c r="M680" s="101">
        <f t="shared" si="66"/>
        <v>0</v>
      </c>
      <c r="N680" s="82">
        <v>0</v>
      </c>
      <c r="O680" s="71">
        <v>0</v>
      </c>
      <c r="P680" s="101">
        <f t="shared" si="65"/>
        <v>0</v>
      </c>
      <c r="Q680" s="99"/>
      <c r="R680" s="99"/>
      <c r="S680" s="99"/>
    </row>
    <row r="681" spans="2:19" ht="12.75">
      <c r="B681" s="92" t="s">
        <v>1060</v>
      </c>
      <c r="C681" s="80"/>
      <c r="D681" s="80" t="s">
        <v>1061</v>
      </c>
      <c r="E681" s="80" t="s">
        <v>1061</v>
      </c>
      <c r="F681" s="80" t="s">
        <v>1063</v>
      </c>
      <c r="G681" s="80" t="s">
        <v>1062</v>
      </c>
      <c r="H681" s="108">
        <v>5948665</v>
      </c>
      <c r="I681" s="109">
        <v>-5948665</v>
      </c>
      <c r="J681" s="109">
        <f t="shared" si="61"/>
        <v>0</v>
      </c>
      <c r="K681" s="82">
        <v>11343273</v>
      </c>
      <c r="L681" s="71">
        <v>-5497336</v>
      </c>
      <c r="M681" s="101">
        <f t="shared" si="66"/>
        <v>5845937</v>
      </c>
      <c r="N681" s="82">
        <v>0</v>
      </c>
      <c r="O681" s="71">
        <v>11751169</v>
      </c>
      <c r="P681" s="101">
        <f t="shared" si="65"/>
        <v>11751169</v>
      </c>
      <c r="Q681" s="99"/>
      <c r="R681" s="99"/>
      <c r="S681" s="99"/>
    </row>
    <row r="682" spans="2:19" s="126" customFormat="1" ht="12.75">
      <c r="B682" s="152" t="s">
        <v>637</v>
      </c>
      <c r="C682" s="153"/>
      <c r="D682" s="153"/>
      <c r="E682" s="153"/>
      <c r="F682" s="153"/>
      <c r="G682" s="154"/>
      <c r="H682" s="106">
        <f aca="true" t="shared" si="70" ref="H682:O682">H16+H382+H460+H588+H681+H661</f>
        <v>438313270</v>
      </c>
      <c r="I682" s="106">
        <f t="shared" si="70"/>
        <v>31211030</v>
      </c>
      <c r="J682" s="106">
        <f t="shared" si="70"/>
        <v>469524300</v>
      </c>
      <c r="K682" s="79">
        <f t="shared" si="70"/>
        <v>438372110</v>
      </c>
      <c r="L682" s="79">
        <f t="shared" si="70"/>
        <v>16259550</v>
      </c>
      <c r="M682" s="79">
        <f t="shared" si="70"/>
        <v>454631660</v>
      </c>
      <c r="N682" s="79">
        <f t="shared" si="70"/>
        <v>0</v>
      </c>
      <c r="O682" s="79">
        <f t="shared" si="70"/>
        <v>457307860</v>
      </c>
      <c r="P682" s="79">
        <f t="shared" si="65"/>
        <v>457307860</v>
      </c>
      <c r="Q682" s="98"/>
      <c r="R682" s="98"/>
      <c r="S682" s="98"/>
    </row>
    <row r="683" spans="8:10" s="64" customFormat="1" ht="12.75">
      <c r="H683" s="110"/>
      <c r="I683" s="110"/>
      <c r="J683" s="110"/>
    </row>
    <row r="684" spans="8:19" s="64" customFormat="1" ht="12.75" hidden="1">
      <c r="H684" s="111">
        <v>441631170</v>
      </c>
      <c r="I684" s="111">
        <v>-3317900</v>
      </c>
      <c r="J684" s="111">
        <v>432364605</v>
      </c>
      <c r="K684" s="65">
        <v>441490810</v>
      </c>
      <c r="L684" s="65">
        <v>-3118700</v>
      </c>
      <c r="M684" s="65">
        <v>427028837</v>
      </c>
      <c r="N684" s="65"/>
      <c r="O684" s="65"/>
      <c r="P684" s="65"/>
      <c r="Q684" s="65"/>
      <c r="R684" s="65"/>
      <c r="S684" s="65"/>
    </row>
    <row r="685" spans="8:10" s="64" customFormat="1" ht="12.75" hidden="1">
      <c r="H685" s="110"/>
      <c r="I685" s="110"/>
      <c r="J685" s="110"/>
    </row>
    <row r="686" spans="8:19" s="64" customFormat="1" ht="12.75" hidden="1">
      <c r="H686" s="111">
        <f>H684-H682</f>
        <v>3317900</v>
      </c>
      <c r="I686" s="110"/>
      <c r="J686" s="111">
        <f>J684-J682</f>
        <v>-37159695</v>
      </c>
      <c r="K686" s="65">
        <f>K684-K682</f>
        <v>3118700</v>
      </c>
      <c r="M686" s="65">
        <f>M684-M682</f>
        <v>-27602823</v>
      </c>
      <c r="N686" s="65"/>
      <c r="O686" s="65"/>
      <c r="P686" s="65"/>
      <c r="Q686" s="65"/>
      <c r="R686" s="65"/>
      <c r="S686" s="65"/>
    </row>
    <row r="687" spans="8:10" s="64" customFormat="1" ht="12.75" hidden="1">
      <c r="H687" s="110"/>
      <c r="I687" s="110"/>
      <c r="J687" s="110"/>
    </row>
    <row r="688" ht="12.75" hidden="1"/>
    <row r="689" spans="10:19" ht="12.75" hidden="1">
      <c r="J689" s="111">
        <f>J686+J681</f>
        <v>-37159695</v>
      </c>
      <c r="M689" s="65">
        <f>M686+M681</f>
        <v>-21756886</v>
      </c>
      <c r="N689" s="65"/>
      <c r="O689" s="65"/>
      <c r="P689" s="65"/>
      <c r="Q689" s="65"/>
      <c r="R689" s="65"/>
      <c r="S689" s="65"/>
    </row>
    <row r="690" ht="12.75" hidden="1"/>
    <row r="692" spans="8:19" ht="12.75">
      <c r="H692" s="113">
        <f>441665070-3351800</f>
        <v>438313270</v>
      </c>
      <c r="I692" s="113">
        <f>J692-H692</f>
        <v>31211030</v>
      </c>
      <c r="J692" s="113">
        <f>98701480+369864720+580100+378000</f>
        <v>469524300</v>
      </c>
      <c r="K692" s="95">
        <v>438372110</v>
      </c>
      <c r="L692" s="95">
        <v>16259520</v>
      </c>
      <c r="M692" s="95">
        <f>454631630+30</f>
        <v>454631660</v>
      </c>
      <c r="N692" s="95">
        <v>0</v>
      </c>
      <c r="O692" s="95">
        <f>457307830+30</f>
        <v>457307860</v>
      </c>
      <c r="P692" s="95">
        <f>457307830+30</f>
        <v>457307860</v>
      </c>
      <c r="Q692" s="65"/>
      <c r="R692" s="65"/>
      <c r="S692" s="65"/>
    </row>
    <row r="693" spans="8:19" ht="12.75">
      <c r="H693" s="113"/>
      <c r="I693" s="111"/>
      <c r="J693" s="111"/>
      <c r="K693" s="95"/>
      <c r="L693" s="65"/>
      <c r="M693" s="65"/>
      <c r="N693" s="65"/>
      <c r="O693" s="65"/>
      <c r="P693" s="65"/>
      <c r="Q693" s="65"/>
      <c r="R693" s="65"/>
      <c r="S693" s="65"/>
    </row>
    <row r="694" spans="8:16" ht="12.75">
      <c r="H694" s="113">
        <f aca="true" t="shared" si="71" ref="H694:N694">H682-H692</f>
        <v>0</v>
      </c>
      <c r="I694" s="113">
        <f t="shared" si="71"/>
        <v>0</v>
      </c>
      <c r="J694" s="113">
        <f t="shared" si="71"/>
        <v>0</v>
      </c>
      <c r="K694" s="95">
        <f t="shared" si="71"/>
        <v>0</v>
      </c>
      <c r="L694" s="95">
        <f t="shared" si="71"/>
        <v>30</v>
      </c>
      <c r="M694" s="95">
        <f t="shared" si="71"/>
        <v>0</v>
      </c>
      <c r="N694" s="95">
        <f t="shared" si="71"/>
        <v>0</v>
      </c>
      <c r="O694" s="95">
        <f>O682-O692</f>
        <v>0</v>
      </c>
      <c r="P694" s="95">
        <f>P682-P692</f>
        <v>0</v>
      </c>
    </row>
    <row r="695" spans="9:10" ht="12.75">
      <c r="I695" s="111"/>
      <c r="J695" s="111"/>
    </row>
    <row r="696" spans="10:19" ht="12.75">
      <c r="J696" s="111"/>
      <c r="M696" s="65"/>
      <c r="N696" s="65"/>
      <c r="O696" s="65"/>
      <c r="P696" s="65"/>
      <c r="Q696" s="65"/>
      <c r="R696" s="65"/>
      <c r="S696" s="65"/>
    </row>
    <row r="871" spans="1:5" ht="12.75">
      <c r="A871" s="85"/>
      <c r="D871" s="85"/>
      <c r="E871" s="85"/>
    </row>
    <row r="872" spans="1:5" ht="12.75">
      <c r="A872" s="85"/>
      <c r="D872" s="85"/>
      <c r="E872" s="85"/>
    </row>
    <row r="873" spans="1:5" ht="12.75">
      <c r="A873" s="85"/>
      <c r="D873" s="85"/>
      <c r="E873" s="85"/>
    </row>
    <row r="874" spans="1:5" ht="12.75">
      <c r="A874" s="85"/>
      <c r="D874" s="85"/>
      <c r="E874" s="85"/>
    </row>
    <row r="875" spans="1:5" ht="12.75">
      <c r="A875" s="85"/>
      <c r="D875" s="85"/>
      <c r="E875" s="85"/>
    </row>
    <row r="876" spans="1:5" ht="12.75">
      <c r="A876" s="85"/>
      <c r="D876" s="85"/>
      <c r="E876" s="85"/>
    </row>
    <row r="877" spans="1:5" ht="12.75">
      <c r="A877" s="85"/>
      <c r="D877" s="85"/>
      <c r="E877" s="85"/>
    </row>
    <row r="878" spans="1:5" ht="12.75">
      <c r="A878" s="85"/>
      <c r="D878" s="85"/>
      <c r="E878" s="85"/>
    </row>
    <row r="879" spans="1:5" ht="12.75">
      <c r="A879" s="85"/>
      <c r="D879" s="85"/>
      <c r="E879" s="85"/>
    </row>
    <row r="880" spans="1:5" ht="12.75">
      <c r="A880" s="85"/>
      <c r="D880" s="85"/>
      <c r="E880" s="85"/>
    </row>
    <row r="881" spans="1:5" ht="12.75">
      <c r="A881" s="85"/>
      <c r="D881" s="85"/>
      <c r="E881" s="85"/>
    </row>
    <row r="882" spans="1:5" ht="12.75">
      <c r="A882" s="85"/>
      <c r="D882" s="85"/>
      <c r="E882" s="85"/>
    </row>
    <row r="883" spans="1:5" ht="12.75">
      <c r="A883" s="85"/>
      <c r="D883" s="85"/>
      <c r="E883" s="85"/>
    </row>
    <row r="884" spans="1:5" ht="12.75">
      <c r="A884" s="85"/>
      <c r="D884" s="85"/>
      <c r="E884" s="85"/>
    </row>
    <row r="885" spans="1:5" ht="12.75">
      <c r="A885" s="85"/>
      <c r="D885" s="85"/>
      <c r="E885" s="85"/>
    </row>
    <row r="886" spans="1:5" ht="12.75">
      <c r="A886" s="85"/>
      <c r="D886" s="85"/>
      <c r="E886" s="85"/>
    </row>
    <row r="887" spans="1:5" ht="12.75">
      <c r="A887" s="85"/>
      <c r="D887" s="85"/>
      <c r="E887" s="85"/>
    </row>
    <row r="888" spans="1:5" ht="12.75">
      <c r="A888" s="85"/>
      <c r="D888" s="85"/>
      <c r="E888" s="85"/>
    </row>
    <row r="889" spans="1:5" ht="12.75">
      <c r="A889" s="85"/>
      <c r="D889" s="85"/>
      <c r="E889" s="85"/>
    </row>
    <row r="890" spans="1:5" ht="12.75">
      <c r="A890" s="85"/>
      <c r="D890" s="85"/>
      <c r="E890" s="85"/>
    </row>
    <row r="927" spans="1:5" ht="12.75">
      <c r="A927" s="86"/>
      <c r="D927" s="85"/>
      <c r="E927" s="85"/>
    </row>
    <row r="928" spans="1:5" ht="12.75">
      <c r="A928" s="86"/>
      <c r="D928" s="85"/>
      <c r="E928" s="85"/>
    </row>
    <row r="929" spans="1:5" ht="12.75">
      <c r="A929" s="86"/>
      <c r="D929" s="85"/>
      <c r="E929" s="85"/>
    </row>
    <row r="930" ht="12.75">
      <c r="A930" s="87"/>
    </row>
    <row r="931" ht="12.75">
      <c r="A931" s="88"/>
    </row>
    <row r="932" ht="12.75">
      <c r="A932" s="88"/>
    </row>
    <row r="933" ht="12.75">
      <c r="A933" s="88"/>
    </row>
    <row r="934" ht="12.75">
      <c r="A934" s="88"/>
    </row>
    <row r="935" ht="12.75">
      <c r="A935" s="88"/>
    </row>
    <row r="936" ht="12.75">
      <c r="A936" s="88"/>
    </row>
    <row r="937" ht="12.75">
      <c r="A937" s="88"/>
    </row>
    <row r="938" ht="12.75">
      <c r="A938" s="89"/>
    </row>
    <row r="939" ht="12.75">
      <c r="A939" s="89"/>
    </row>
    <row r="940" ht="12.75">
      <c r="A940" s="89"/>
    </row>
    <row r="941" ht="12.75">
      <c r="A941" s="89"/>
    </row>
    <row r="942" ht="12.75">
      <c r="A942" s="89"/>
    </row>
    <row r="943" ht="12.75">
      <c r="A943" s="89"/>
    </row>
    <row r="944" ht="12.75">
      <c r="A944" s="88"/>
    </row>
    <row r="945" ht="12.75">
      <c r="A945" s="88"/>
    </row>
    <row r="946" ht="12.75">
      <c r="A946" s="89"/>
    </row>
    <row r="947" ht="12.75">
      <c r="A947" s="89"/>
    </row>
    <row r="948" ht="12.75">
      <c r="A948" s="88"/>
    </row>
    <row r="949" ht="12.75">
      <c r="A949" s="89"/>
    </row>
    <row r="950" ht="12.75">
      <c r="A950" s="89"/>
    </row>
    <row r="951" ht="12.75">
      <c r="A951" s="89"/>
    </row>
    <row r="952" ht="12.75">
      <c r="A952" s="89"/>
    </row>
    <row r="953" ht="12.75">
      <c r="A953" s="89"/>
    </row>
    <row r="954" ht="12.75">
      <c r="A954" s="89"/>
    </row>
    <row r="955" ht="12.75">
      <c r="A955" s="89"/>
    </row>
    <row r="956" ht="12.75">
      <c r="A956" s="89"/>
    </row>
    <row r="957" ht="12.75">
      <c r="A957" s="89"/>
    </row>
    <row r="958" ht="12.75">
      <c r="A958" s="89"/>
    </row>
    <row r="959" ht="12.75">
      <c r="A959" s="89"/>
    </row>
    <row r="960" ht="12.75">
      <c r="A960" s="89"/>
    </row>
    <row r="961" ht="12.75">
      <c r="A961" s="89"/>
    </row>
    <row r="962" ht="12.75">
      <c r="A962" s="89"/>
    </row>
    <row r="963" ht="12.75">
      <c r="A963" s="89"/>
    </row>
    <row r="964" ht="12.75">
      <c r="A964" s="89"/>
    </row>
    <row r="965" ht="12.75">
      <c r="A965" s="88"/>
    </row>
    <row r="966" ht="12.75">
      <c r="A966" s="88"/>
    </row>
    <row r="967" ht="12.75">
      <c r="A967" s="89"/>
    </row>
    <row r="968" ht="12.75">
      <c r="A968" s="89"/>
    </row>
    <row r="969" ht="12.75">
      <c r="A969" s="89"/>
    </row>
    <row r="970" ht="12.75">
      <c r="A970" s="88"/>
    </row>
    <row r="971" ht="12.75">
      <c r="A971" s="88"/>
    </row>
    <row r="972" ht="12.75">
      <c r="A972" s="89"/>
    </row>
    <row r="973" ht="12.75">
      <c r="A973" s="89"/>
    </row>
    <row r="974" ht="12.75">
      <c r="A974" s="89"/>
    </row>
    <row r="975" ht="12.75">
      <c r="A975" s="89"/>
    </row>
    <row r="976" ht="12.75">
      <c r="A976" s="89"/>
    </row>
    <row r="977" ht="12.75">
      <c r="A977" s="89"/>
    </row>
    <row r="978" ht="12.75">
      <c r="A978" s="89"/>
    </row>
    <row r="979" ht="12.75">
      <c r="A979" s="89"/>
    </row>
    <row r="980" ht="12.75">
      <c r="A980" s="89"/>
    </row>
    <row r="981" ht="12.75">
      <c r="A981" s="89"/>
    </row>
    <row r="982" ht="12.75">
      <c r="A982" s="89"/>
    </row>
    <row r="983" ht="12.75">
      <c r="A983" s="89"/>
    </row>
    <row r="984" ht="12.75">
      <c r="A984" s="89"/>
    </row>
    <row r="985" ht="12.75">
      <c r="A985" s="89"/>
    </row>
    <row r="986" ht="12.75">
      <c r="A986" s="89"/>
    </row>
    <row r="987" ht="12.75">
      <c r="A987" s="89"/>
    </row>
    <row r="988" ht="12.75">
      <c r="A988" s="89"/>
    </row>
    <row r="989" ht="12.75">
      <c r="A989" s="89"/>
    </row>
    <row r="990" ht="12.75">
      <c r="A990" s="88"/>
    </row>
    <row r="991" ht="12.75">
      <c r="A991" s="88"/>
    </row>
    <row r="992" ht="12.75">
      <c r="A992" s="88"/>
    </row>
    <row r="993" ht="12.75">
      <c r="A993" s="88"/>
    </row>
    <row r="994" ht="12.75">
      <c r="A994" s="88"/>
    </row>
    <row r="995" ht="12.75">
      <c r="A995" s="89"/>
    </row>
    <row r="996" ht="12.75">
      <c r="A996" s="89"/>
    </row>
    <row r="997" ht="12.75">
      <c r="A997" s="89"/>
    </row>
    <row r="998" ht="12.75">
      <c r="A998" s="89"/>
    </row>
    <row r="999" ht="12.75">
      <c r="A999" s="89"/>
    </row>
    <row r="1000" ht="12.75">
      <c r="A1000" s="89"/>
    </row>
    <row r="1001" ht="12.75">
      <c r="A1001" s="89"/>
    </row>
    <row r="1002" ht="12.75">
      <c r="A1002" s="89"/>
    </row>
    <row r="1003" ht="12.75">
      <c r="A1003" s="89"/>
    </row>
    <row r="1004" ht="12.75">
      <c r="A1004" s="88"/>
    </row>
    <row r="1005" ht="12.75">
      <c r="A1005" s="88"/>
    </row>
    <row r="1006" ht="12.75">
      <c r="A1006" s="89"/>
    </row>
    <row r="1007" ht="12.75">
      <c r="A1007" s="88"/>
    </row>
    <row r="1008" ht="12.75">
      <c r="A1008" s="88"/>
    </row>
    <row r="1009" ht="12.75">
      <c r="A1009" s="88"/>
    </row>
    <row r="1010" ht="12.75">
      <c r="A1010" s="88"/>
    </row>
    <row r="1011" ht="12.75">
      <c r="A1011" s="88"/>
    </row>
    <row r="1012" ht="12.75">
      <c r="A1012" s="88"/>
    </row>
    <row r="1013" ht="12.75">
      <c r="A1013" s="88"/>
    </row>
    <row r="1014" ht="12.75">
      <c r="A1014" s="88"/>
    </row>
    <row r="1015" ht="12.75">
      <c r="A1015" s="88"/>
    </row>
    <row r="1016" ht="12.75">
      <c r="A1016" s="88"/>
    </row>
    <row r="1017" ht="12.75">
      <c r="A1017" s="88"/>
    </row>
    <row r="1018" ht="12.75">
      <c r="A1018" s="88"/>
    </row>
    <row r="1019" ht="12.75">
      <c r="A1019" s="88"/>
    </row>
    <row r="1020" ht="12.75">
      <c r="A1020" s="88"/>
    </row>
    <row r="1021" ht="12.75">
      <c r="A1021" s="88"/>
    </row>
    <row r="1022" ht="12.75">
      <c r="A1022" s="88"/>
    </row>
    <row r="1023" ht="12.75">
      <c r="A1023" s="88"/>
    </row>
    <row r="1024" ht="12.75">
      <c r="A1024" s="89"/>
    </row>
    <row r="1025" ht="12.75">
      <c r="A1025" s="89"/>
    </row>
    <row r="1026" ht="12.75">
      <c r="A1026" s="89"/>
    </row>
    <row r="1027" ht="12.75">
      <c r="A1027" s="88"/>
    </row>
    <row r="1028" ht="12.75">
      <c r="A1028" s="88"/>
    </row>
    <row r="1029" ht="12.75">
      <c r="A1029" s="89"/>
    </row>
    <row r="1030" ht="12.75">
      <c r="A1030" s="89"/>
    </row>
    <row r="1031" ht="12.75">
      <c r="A1031" s="89"/>
    </row>
    <row r="1032" ht="12.75">
      <c r="A1032" s="88"/>
    </row>
    <row r="1033" ht="12.75">
      <c r="A1033" s="88"/>
    </row>
    <row r="1034" ht="12.75">
      <c r="A1034" s="89"/>
    </row>
    <row r="1035" ht="12.75">
      <c r="A1035" s="88"/>
    </row>
    <row r="1036" ht="12.75">
      <c r="A1036" s="88"/>
    </row>
    <row r="1037" ht="12.75">
      <c r="A1037" s="89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spans="1:4" ht="12.75">
      <c r="A1127" s="86"/>
      <c r="D1127" s="85"/>
    </row>
    <row r="1128" spans="1:4" ht="12.75">
      <c r="A1128" s="86"/>
      <c r="D1128" s="85"/>
    </row>
    <row r="1129" spans="1:4" ht="12.75">
      <c r="A1129" s="86"/>
      <c r="D1129" s="85"/>
    </row>
    <row r="1130" spans="1:4" ht="12.75">
      <c r="A1130" s="86"/>
      <c r="D1130" s="85"/>
    </row>
    <row r="1131" spans="1:4" ht="12.75">
      <c r="A1131" s="86"/>
      <c r="D1131" s="85"/>
    </row>
    <row r="1132" spans="1:4" ht="12.75">
      <c r="A1132" s="86"/>
      <c r="D1132" s="85"/>
    </row>
    <row r="1133" spans="1:4" ht="12.75">
      <c r="A1133" s="86"/>
      <c r="D1133" s="85"/>
    </row>
    <row r="1134" spans="1:4" ht="12.75">
      <c r="A1134" s="86"/>
      <c r="D1134" s="85"/>
    </row>
    <row r="1135" spans="1:4" ht="12.75">
      <c r="A1135" s="86"/>
      <c r="D1135" s="85"/>
    </row>
    <row r="1136" spans="1:4" ht="12.75">
      <c r="A1136" s="86"/>
      <c r="D1136" s="85"/>
    </row>
    <row r="1137" spans="1:4" ht="12.75">
      <c r="A1137" s="86"/>
      <c r="D1137" s="85"/>
    </row>
    <row r="1138" spans="1:4" ht="12.75">
      <c r="A1138" s="86"/>
      <c r="D1138" s="85"/>
    </row>
    <row r="1139" spans="1:4" ht="12.75">
      <c r="A1139" s="86"/>
      <c r="D1139" s="85"/>
    </row>
    <row r="1140" spans="1:4" ht="12.75">
      <c r="A1140" s="86"/>
      <c r="D1140" s="85"/>
    </row>
    <row r="1141" spans="1:4" ht="12.75">
      <c r="A1141" s="86"/>
      <c r="D1141" s="85"/>
    </row>
    <row r="1142" spans="1:4" ht="12.75">
      <c r="A1142" s="86"/>
      <c r="D1142" s="85"/>
    </row>
    <row r="1143" spans="1:4" ht="12.75">
      <c r="A1143" s="86"/>
      <c r="D1143" s="85"/>
    </row>
    <row r="1144" spans="1:4" ht="12.75">
      <c r="A1144" s="86"/>
      <c r="D1144" s="85"/>
    </row>
    <row r="1145" spans="1:4" ht="12.75">
      <c r="A1145" s="86"/>
      <c r="D1145" s="85"/>
    </row>
    <row r="1146" spans="1:4" ht="12.75">
      <c r="A1146" s="86"/>
      <c r="D1146" s="85"/>
    </row>
    <row r="1147" spans="1:4" ht="12.75">
      <c r="A1147" s="86"/>
      <c r="D1147" s="85"/>
    </row>
    <row r="1148" spans="1:4" ht="12.75">
      <c r="A1148" s="86"/>
      <c r="D1148" s="85"/>
    </row>
    <row r="1149" spans="1:4" ht="12.75">
      <c r="A1149" s="86"/>
      <c r="D1149" s="85"/>
    </row>
    <row r="1150" spans="1:4" ht="12.75">
      <c r="A1150" s="86"/>
      <c r="D1150" s="85"/>
    </row>
    <row r="1151" spans="1:4" ht="12.75">
      <c r="A1151" s="86"/>
      <c r="D1151" s="85"/>
    </row>
    <row r="1152" spans="1:4" ht="12.75">
      <c r="A1152" s="86"/>
      <c r="D1152" s="85"/>
    </row>
    <row r="1153" spans="1:4" ht="12.75">
      <c r="A1153" s="86"/>
      <c r="D1153" s="85"/>
    </row>
    <row r="1154" spans="1:4" ht="12.75">
      <c r="A1154" s="86"/>
      <c r="D1154" s="85"/>
    </row>
    <row r="1155" spans="1:4" ht="12.75">
      <c r="A1155" s="86"/>
      <c r="D1155" s="85"/>
    </row>
    <row r="1156" spans="1:4" ht="12.75">
      <c r="A1156" s="86"/>
      <c r="D1156" s="85"/>
    </row>
    <row r="1157" spans="1:4" ht="12.75">
      <c r="A1157" s="86"/>
      <c r="D1157" s="85"/>
    </row>
    <row r="1158" spans="1:4" ht="12.75">
      <c r="A1158" s="86"/>
      <c r="D1158" s="85"/>
    </row>
    <row r="1159" spans="1:4" ht="12.75">
      <c r="A1159" s="86"/>
      <c r="D1159" s="85"/>
    </row>
    <row r="1160" spans="1:4" ht="12.75">
      <c r="A1160" s="86"/>
      <c r="D1160" s="85"/>
    </row>
    <row r="1161" spans="1:4" ht="12.75">
      <c r="A1161" s="86"/>
      <c r="D1161" s="85"/>
    </row>
    <row r="1162" spans="1:4" ht="12.75">
      <c r="A1162" s="86"/>
      <c r="D1162" s="85"/>
    </row>
    <row r="1163" spans="1:4" ht="12.75">
      <c r="A1163" s="86"/>
      <c r="D1163" s="85"/>
    </row>
    <row r="1164" spans="1:4" ht="12.75">
      <c r="A1164" s="86"/>
      <c r="D1164" s="85"/>
    </row>
    <row r="1165" spans="1:4" ht="12.75">
      <c r="A1165" s="86"/>
      <c r="D1165" s="85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  <row r="1243" ht="12.75">
      <c r="A1243" s="83"/>
    </row>
    <row r="1244" ht="12.75">
      <c r="A1244" s="83"/>
    </row>
    <row r="1245" ht="12.75">
      <c r="A1245" s="83"/>
    </row>
    <row r="1246" ht="12.75">
      <c r="A1246" s="83"/>
    </row>
    <row r="1247" ht="12.75">
      <c r="A1247" s="83"/>
    </row>
    <row r="1248" ht="12.75">
      <c r="A1248" s="83"/>
    </row>
    <row r="1249" ht="12.75">
      <c r="A1249" s="83"/>
    </row>
    <row r="1250" ht="12.75">
      <c r="A1250" s="83"/>
    </row>
    <row r="1251" ht="12.75">
      <c r="A1251" s="83"/>
    </row>
    <row r="1252" ht="12.75">
      <c r="A1252" s="83"/>
    </row>
    <row r="1253" ht="12.75">
      <c r="A1253" s="83"/>
    </row>
    <row r="1254" ht="12.75">
      <c r="A1254" s="83"/>
    </row>
    <row r="1255" ht="12.75">
      <c r="A1255" s="83"/>
    </row>
    <row r="1256" ht="12.75">
      <c r="A1256" s="83"/>
    </row>
    <row r="1257" ht="12.75">
      <c r="A1257" s="83"/>
    </row>
    <row r="1258" ht="12.75">
      <c r="A1258" s="83"/>
    </row>
    <row r="1259" ht="12.75">
      <c r="A1259" s="83"/>
    </row>
    <row r="1260" spans="1:5" ht="12.75">
      <c r="A1260" s="86"/>
      <c r="D1260" s="85"/>
      <c r="E1260" s="85"/>
    </row>
    <row r="1261" ht="12.75">
      <c r="A1261" s="83"/>
    </row>
    <row r="1262" ht="12.75">
      <c r="A1262" s="83"/>
    </row>
    <row r="1263" ht="12.75">
      <c r="A1263" s="83"/>
    </row>
    <row r="1264" ht="12.75">
      <c r="A1264" s="83"/>
    </row>
    <row r="1265" ht="12.75">
      <c r="A1265" s="83"/>
    </row>
    <row r="1266" spans="1:5" ht="12.75">
      <c r="A1266" s="86"/>
      <c r="D1266" s="85"/>
      <c r="E1266" s="85"/>
    </row>
    <row r="1267" ht="12.75">
      <c r="A1267" s="83"/>
    </row>
    <row r="1268" ht="12.75">
      <c r="A1268" s="83"/>
    </row>
    <row r="1269" ht="12.75">
      <c r="A1269" s="83"/>
    </row>
    <row r="1270" ht="12.75">
      <c r="A1270" s="83"/>
    </row>
    <row r="1271" ht="12.75">
      <c r="A1271" s="83"/>
    </row>
    <row r="1272" ht="12.75">
      <c r="A1272" s="83"/>
    </row>
    <row r="1273" ht="12.75">
      <c r="A1273" s="83"/>
    </row>
    <row r="1274" ht="12.75">
      <c r="A1274" s="83"/>
    </row>
    <row r="1275" ht="12.75">
      <c r="A1275" s="83"/>
    </row>
    <row r="1276" ht="12.75">
      <c r="A1276" s="83"/>
    </row>
    <row r="1277" ht="12.75">
      <c r="A1277" s="83"/>
    </row>
    <row r="1278" ht="12.75">
      <c r="A1278" s="83"/>
    </row>
    <row r="1279" ht="12.75">
      <c r="A1279" s="83"/>
    </row>
    <row r="1280" ht="12.75">
      <c r="A1280" s="83"/>
    </row>
    <row r="1281" ht="12.75">
      <c r="A1281" s="83"/>
    </row>
    <row r="1282" ht="12.75">
      <c r="A1282" s="83"/>
    </row>
    <row r="1283" ht="12.75">
      <c r="A1283" s="83"/>
    </row>
    <row r="1284" ht="12.75">
      <c r="A1284" s="83"/>
    </row>
    <row r="1285" ht="12.75">
      <c r="A1285" s="83"/>
    </row>
    <row r="1286" ht="12.75">
      <c r="A1286" s="83"/>
    </row>
    <row r="1287" ht="12.75">
      <c r="A1287" s="83"/>
    </row>
    <row r="1288" ht="12.75">
      <c r="A1288" s="83"/>
    </row>
    <row r="1289" ht="12.75">
      <c r="A1289" s="83"/>
    </row>
    <row r="1290" ht="12.75">
      <c r="A1290" s="83"/>
    </row>
    <row r="1291" ht="12.75">
      <c r="A1291" s="83"/>
    </row>
    <row r="1292" ht="12.75">
      <c r="A1292" s="83"/>
    </row>
    <row r="1293" ht="12.75">
      <c r="A1293" s="83"/>
    </row>
    <row r="1294" ht="12.75">
      <c r="A1294" s="83"/>
    </row>
    <row r="1295" ht="12.75">
      <c r="A1295" s="83"/>
    </row>
    <row r="1296" ht="12.75">
      <c r="A1296" s="83"/>
    </row>
    <row r="1297" ht="12.75">
      <c r="A1297" s="83"/>
    </row>
    <row r="1298" ht="12.75">
      <c r="A1298" s="83"/>
    </row>
    <row r="1299" ht="12.75">
      <c r="A1299" s="83"/>
    </row>
    <row r="1300" ht="12.75">
      <c r="A1300" s="83"/>
    </row>
    <row r="1301" ht="12.75">
      <c r="A1301" s="83"/>
    </row>
    <row r="1302" ht="12.75">
      <c r="A1302" s="83"/>
    </row>
    <row r="1303" ht="12.75">
      <c r="A1303" s="83"/>
    </row>
    <row r="1304" ht="12.75">
      <c r="A1304" s="83"/>
    </row>
    <row r="1305" ht="12.75">
      <c r="A1305" s="83"/>
    </row>
    <row r="1306" ht="12.75">
      <c r="A1306" s="83"/>
    </row>
    <row r="1307" ht="12.75">
      <c r="A1307" s="83"/>
    </row>
    <row r="1308" ht="12.75">
      <c r="A1308" s="83"/>
    </row>
    <row r="1309" ht="12.75">
      <c r="A1309" s="83"/>
    </row>
    <row r="1310" ht="12.75">
      <c r="A1310" s="83"/>
    </row>
    <row r="1311" ht="12.75">
      <c r="A1311" s="83"/>
    </row>
    <row r="1312" ht="12.75">
      <c r="A1312" s="83"/>
    </row>
    <row r="1313" ht="12.75">
      <c r="A1313" s="83"/>
    </row>
    <row r="1314" ht="12.75">
      <c r="A1314" s="83"/>
    </row>
    <row r="1315" ht="12.75">
      <c r="A1315" s="83"/>
    </row>
    <row r="1316" ht="12.75">
      <c r="A1316" s="83"/>
    </row>
    <row r="1317" ht="12.75">
      <c r="A1317" s="83"/>
    </row>
    <row r="1318" ht="12.75">
      <c r="A1318" s="83"/>
    </row>
    <row r="1319" spans="1:5" ht="12.75">
      <c r="A1319" s="86"/>
      <c r="D1319" s="85"/>
      <c r="E1319" s="85"/>
    </row>
    <row r="1320" spans="1:5" ht="12.75">
      <c r="A1320" s="86"/>
      <c r="D1320" s="85"/>
      <c r="E1320" s="85"/>
    </row>
    <row r="1321" spans="1:5" ht="12.75">
      <c r="A1321" s="86"/>
      <c r="D1321" s="85"/>
      <c r="E1321" s="85"/>
    </row>
    <row r="1322" ht="12.75">
      <c r="A1322" s="83"/>
    </row>
    <row r="1323" ht="12.75">
      <c r="A1323" s="83"/>
    </row>
    <row r="1324" ht="12.75">
      <c r="A1324" s="83"/>
    </row>
    <row r="1325" ht="12.75">
      <c r="A1325" s="83"/>
    </row>
    <row r="1326" ht="12.75">
      <c r="A1326" s="83"/>
    </row>
    <row r="1327" ht="12.75">
      <c r="A1327" s="83"/>
    </row>
    <row r="1328" ht="12.75">
      <c r="A1328" s="83"/>
    </row>
    <row r="1329" ht="12.75">
      <c r="A1329" s="83"/>
    </row>
    <row r="1330" ht="12.75">
      <c r="A1330" s="83"/>
    </row>
    <row r="1331" ht="12.75">
      <c r="A1331" s="83"/>
    </row>
    <row r="1332" spans="1:4" ht="12.75">
      <c r="A1332" s="90"/>
      <c r="D1332" s="90"/>
    </row>
    <row r="1333" ht="12.75">
      <c r="A1333" s="83"/>
    </row>
    <row r="1334" ht="12.75">
      <c r="A1334" s="83"/>
    </row>
    <row r="1335" ht="12.75">
      <c r="A1335" s="83"/>
    </row>
    <row r="1336" spans="8:19" s="83" customFormat="1" ht="12.75">
      <c r="H1336" s="114"/>
      <c r="I1336" s="115"/>
      <c r="J1336" s="115"/>
      <c r="L1336" s="67"/>
      <c r="M1336" s="67"/>
      <c r="N1336" s="67"/>
      <c r="O1336" s="67"/>
      <c r="P1336" s="67"/>
      <c r="Q1336" s="67"/>
      <c r="R1336" s="67"/>
      <c r="S1336" s="67"/>
    </row>
    <row r="1337" spans="8:19" s="83" customFormat="1" ht="12.75">
      <c r="H1337" s="114"/>
      <c r="I1337" s="115"/>
      <c r="J1337" s="115"/>
      <c r="L1337" s="67"/>
      <c r="M1337" s="67"/>
      <c r="N1337" s="67"/>
      <c r="O1337" s="67"/>
      <c r="P1337" s="67"/>
      <c r="Q1337" s="67"/>
      <c r="R1337" s="67"/>
      <c r="S1337" s="67"/>
    </row>
    <row r="1338" spans="8:19" s="83" customFormat="1" ht="12.75">
      <c r="H1338" s="114"/>
      <c r="I1338" s="115"/>
      <c r="J1338" s="115"/>
      <c r="L1338" s="67"/>
      <c r="M1338" s="67"/>
      <c r="N1338" s="67"/>
      <c r="O1338" s="67"/>
      <c r="P1338" s="67"/>
      <c r="Q1338" s="67"/>
      <c r="R1338" s="67"/>
      <c r="S1338" s="67"/>
    </row>
    <row r="1339" spans="8:19" s="83" customFormat="1" ht="12.75">
      <c r="H1339" s="114"/>
      <c r="I1339" s="115"/>
      <c r="J1339" s="115"/>
      <c r="L1339" s="67"/>
      <c r="M1339" s="67"/>
      <c r="N1339" s="67"/>
      <c r="O1339" s="67"/>
      <c r="P1339" s="67"/>
      <c r="Q1339" s="67"/>
      <c r="R1339" s="67"/>
      <c r="S1339" s="67"/>
    </row>
    <row r="1340" spans="8:19" s="83" customFormat="1" ht="12.75">
      <c r="H1340" s="114"/>
      <c r="I1340" s="115"/>
      <c r="J1340" s="115"/>
      <c r="L1340" s="67"/>
      <c r="M1340" s="67"/>
      <c r="N1340" s="67"/>
      <c r="O1340" s="67"/>
      <c r="P1340" s="67"/>
      <c r="Q1340" s="67"/>
      <c r="R1340" s="67"/>
      <c r="S1340" s="67"/>
    </row>
    <row r="1341" spans="8:19" s="83" customFormat="1" ht="12.75">
      <c r="H1341" s="114"/>
      <c r="I1341" s="115"/>
      <c r="J1341" s="115"/>
      <c r="L1341" s="67"/>
      <c r="M1341" s="67"/>
      <c r="N1341" s="67"/>
      <c r="O1341" s="67"/>
      <c r="P1341" s="67"/>
      <c r="Q1341" s="67"/>
      <c r="R1341" s="67"/>
      <c r="S1341" s="67"/>
    </row>
    <row r="1342" spans="8:19" s="83" customFormat="1" ht="12.75">
      <c r="H1342" s="114"/>
      <c r="I1342" s="115"/>
      <c r="J1342" s="115"/>
      <c r="L1342" s="67"/>
      <c r="M1342" s="67"/>
      <c r="N1342" s="67"/>
      <c r="O1342" s="67"/>
      <c r="P1342" s="67"/>
      <c r="Q1342" s="67"/>
      <c r="R1342" s="67"/>
      <c r="S1342" s="67"/>
    </row>
    <row r="1343" spans="8:19" s="83" customFormat="1" ht="12.75">
      <c r="H1343" s="114"/>
      <c r="I1343" s="115"/>
      <c r="J1343" s="115"/>
      <c r="L1343" s="67"/>
      <c r="M1343" s="67"/>
      <c r="N1343" s="67"/>
      <c r="O1343" s="67"/>
      <c r="P1343" s="67"/>
      <c r="Q1343" s="67"/>
      <c r="R1343" s="67"/>
      <c r="S1343" s="67"/>
    </row>
    <row r="1344" ht="12.75">
      <c r="A1344" s="83"/>
    </row>
    <row r="1345" ht="12.75">
      <c r="A1345" s="83"/>
    </row>
    <row r="1346" ht="12.75">
      <c r="A1346" s="83"/>
    </row>
    <row r="1347" ht="12.75">
      <c r="A1347" s="83"/>
    </row>
    <row r="1348" ht="12.75">
      <c r="A1348" s="83"/>
    </row>
    <row r="1349" ht="12.75">
      <c r="A1349" s="83"/>
    </row>
    <row r="1350" ht="12.75">
      <c r="A1350" s="83"/>
    </row>
    <row r="1351" ht="12.75">
      <c r="A1351" s="83"/>
    </row>
    <row r="1352" ht="12.75">
      <c r="A1352" s="83"/>
    </row>
    <row r="1353" ht="12.75">
      <c r="A1353" s="83"/>
    </row>
    <row r="1354" ht="12.75">
      <c r="A1354" s="83"/>
    </row>
    <row r="1355" ht="12.75">
      <c r="A1355" s="83"/>
    </row>
    <row r="1356" ht="12.75">
      <c r="A1356" s="83"/>
    </row>
    <row r="1357" ht="12.75">
      <c r="A1357" s="83"/>
    </row>
    <row r="1358" ht="12.75">
      <c r="A1358" s="83"/>
    </row>
    <row r="1359" ht="12.75">
      <c r="A1359" s="83"/>
    </row>
    <row r="1360" ht="12.75">
      <c r="A1360" s="83"/>
    </row>
    <row r="1361" ht="12.75">
      <c r="A1361" s="83"/>
    </row>
    <row r="1362" ht="12.75">
      <c r="A1362" s="83"/>
    </row>
    <row r="1363" ht="12.75">
      <c r="A1363" s="83"/>
    </row>
    <row r="1364" ht="12.75">
      <c r="A1364" s="83"/>
    </row>
    <row r="1365" ht="12.75">
      <c r="A1365" s="83"/>
    </row>
    <row r="1366" ht="12.75">
      <c r="A1366" s="83"/>
    </row>
    <row r="1367" ht="12.75">
      <c r="A1367" s="83"/>
    </row>
    <row r="1368" ht="12.75">
      <c r="A1368" s="83"/>
    </row>
    <row r="1369" ht="12.75">
      <c r="A1369" s="83"/>
    </row>
    <row r="1370" ht="12.75">
      <c r="A1370" s="83"/>
    </row>
    <row r="1371" ht="12.75">
      <c r="A1371" s="83"/>
    </row>
    <row r="1372" ht="12.75">
      <c r="A1372" s="83"/>
    </row>
    <row r="1373" ht="12.75">
      <c r="A1373" s="83"/>
    </row>
    <row r="1374" ht="12.75">
      <c r="A1374" s="83"/>
    </row>
    <row r="1375" ht="12.75">
      <c r="A1375" s="83"/>
    </row>
    <row r="1376" ht="12.75">
      <c r="A1376" s="83"/>
    </row>
    <row r="1377" ht="12.75">
      <c r="A1377" s="83"/>
    </row>
    <row r="1378" ht="12.75">
      <c r="A1378" s="83"/>
    </row>
    <row r="1379" ht="12.75">
      <c r="A1379" s="83"/>
    </row>
    <row r="1380" ht="12.75">
      <c r="A1380" s="83"/>
    </row>
    <row r="1381" ht="12.75">
      <c r="A1381" s="83"/>
    </row>
    <row r="1382" ht="12.75">
      <c r="A1382" s="83"/>
    </row>
    <row r="1383" ht="12.75">
      <c r="A1383" s="83"/>
    </row>
    <row r="1384" ht="12.75">
      <c r="A1384" s="83"/>
    </row>
    <row r="1385" ht="12.75">
      <c r="A1385" s="83"/>
    </row>
    <row r="1386" ht="12.75">
      <c r="A1386" s="83"/>
    </row>
    <row r="1387" ht="12.75">
      <c r="A1387" s="83"/>
    </row>
    <row r="1388" ht="12.75">
      <c r="A1388" s="83"/>
    </row>
    <row r="1389" ht="12.75">
      <c r="A1389" s="83"/>
    </row>
    <row r="1390" ht="12.75">
      <c r="A1390" s="83"/>
    </row>
    <row r="1391" ht="12.75">
      <c r="A1391" s="83"/>
    </row>
    <row r="1392" ht="12.75">
      <c r="A1392" s="83"/>
    </row>
    <row r="1393" ht="12.75">
      <c r="A1393" s="83"/>
    </row>
    <row r="1394" ht="12.75">
      <c r="A1394" s="83"/>
    </row>
    <row r="1395" ht="12.75">
      <c r="A1395" s="83"/>
    </row>
    <row r="1396" ht="12.75">
      <c r="A1396" s="83"/>
    </row>
    <row r="1397" ht="12.75">
      <c r="A1397" s="83"/>
    </row>
    <row r="1398" ht="12.75">
      <c r="A1398" s="83"/>
    </row>
    <row r="1399" ht="12.75">
      <c r="A1399" s="83"/>
    </row>
    <row r="1400" ht="12.75">
      <c r="A1400" s="83"/>
    </row>
    <row r="1401" ht="12.75">
      <c r="A1401" s="83"/>
    </row>
    <row r="1402" ht="12.75">
      <c r="A1402" s="83"/>
    </row>
    <row r="1403" ht="12.75">
      <c r="A1403" s="83"/>
    </row>
    <row r="1404" ht="12.75">
      <c r="A1404" s="83"/>
    </row>
    <row r="1405" ht="12.75">
      <c r="A1405" s="83"/>
    </row>
    <row r="1406" ht="12.75">
      <c r="A1406" s="83"/>
    </row>
    <row r="1407" ht="12.75">
      <c r="A1407" s="83"/>
    </row>
    <row r="1408" ht="12.75">
      <c r="A1408" s="83"/>
    </row>
    <row r="1409" ht="12.75">
      <c r="A1409" s="83"/>
    </row>
    <row r="1410" ht="12.75">
      <c r="A1410" s="83"/>
    </row>
    <row r="1411" ht="12.75">
      <c r="A1411" s="83"/>
    </row>
    <row r="1412" ht="12.75">
      <c r="A1412" s="83"/>
    </row>
    <row r="1413" ht="12.75">
      <c r="A1413" s="83"/>
    </row>
    <row r="1414" ht="12.75">
      <c r="A1414" s="83"/>
    </row>
    <row r="1415" ht="12.75">
      <c r="A1415" s="83"/>
    </row>
    <row r="1416" ht="12.75">
      <c r="A1416" s="83"/>
    </row>
    <row r="1417" ht="12.75">
      <c r="A1417" s="83"/>
    </row>
    <row r="1418" ht="12.75">
      <c r="A1418" s="83"/>
    </row>
    <row r="1419" ht="12.75">
      <c r="A1419" s="83"/>
    </row>
    <row r="1420" ht="12.75">
      <c r="A1420" s="83"/>
    </row>
    <row r="1421" ht="12.75">
      <c r="A1421" s="83"/>
    </row>
    <row r="1422" ht="12.75">
      <c r="A1422" s="83"/>
    </row>
    <row r="1423" ht="12.75">
      <c r="A1423" s="83"/>
    </row>
    <row r="1424" ht="12.75">
      <c r="A1424" s="83"/>
    </row>
    <row r="1425" ht="12.75">
      <c r="A1425" s="83"/>
    </row>
    <row r="1426" ht="12.75">
      <c r="A1426" s="83"/>
    </row>
    <row r="1427" ht="12.75">
      <c r="A1427" s="83"/>
    </row>
    <row r="1428" ht="12.75">
      <c r="A1428" s="83"/>
    </row>
    <row r="1429" ht="12.75">
      <c r="A1429" s="83"/>
    </row>
    <row r="1430" ht="12.75">
      <c r="A1430" s="83"/>
    </row>
    <row r="1431" ht="12.75">
      <c r="A1431" s="83"/>
    </row>
    <row r="1432" ht="12.75">
      <c r="A1432" s="83"/>
    </row>
    <row r="1433" ht="12.75">
      <c r="A1433" s="83"/>
    </row>
    <row r="1434" ht="12.75">
      <c r="A1434" s="83"/>
    </row>
    <row r="1435" ht="12.75">
      <c r="A1435" s="83"/>
    </row>
    <row r="1436" ht="12.75">
      <c r="A1436" s="83"/>
    </row>
    <row r="1437" ht="12.75">
      <c r="A1437" s="83"/>
    </row>
    <row r="1438" ht="12.75">
      <c r="A1438" s="83"/>
    </row>
    <row r="1439" ht="12.75">
      <c r="A1439" s="83"/>
    </row>
    <row r="1440" ht="12.75">
      <c r="A1440" s="83"/>
    </row>
    <row r="1441" ht="12.75">
      <c r="A1441" s="83"/>
    </row>
    <row r="1442" ht="12.75">
      <c r="A1442" s="83"/>
    </row>
    <row r="1443" ht="12.75">
      <c r="A1443" s="83"/>
    </row>
    <row r="1444" ht="12.75">
      <c r="A1444" s="83"/>
    </row>
    <row r="1445" ht="12.75">
      <c r="A1445" s="83"/>
    </row>
    <row r="1446" ht="12.75">
      <c r="A1446" s="83"/>
    </row>
    <row r="1447" ht="12.75">
      <c r="A1447" s="83"/>
    </row>
    <row r="1448" ht="12.75">
      <c r="A1448" s="83"/>
    </row>
    <row r="1449" ht="12.75">
      <c r="A1449" s="83"/>
    </row>
    <row r="1450" ht="12.75">
      <c r="A1450" s="83"/>
    </row>
    <row r="1451" ht="12.75">
      <c r="A1451" s="83"/>
    </row>
    <row r="1452" ht="12.75">
      <c r="A1452" s="83"/>
    </row>
    <row r="1453" ht="12.75">
      <c r="A1453" s="83"/>
    </row>
    <row r="1454" ht="12.75">
      <c r="A1454" s="83"/>
    </row>
    <row r="1455" ht="12.75">
      <c r="A1455" s="83"/>
    </row>
    <row r="1456" ht="12.75">
      <c r="A1456" s="83"/>
    </row>
    <row r="1457" ht="12.75">
      <c r="A1457" s="83"/>
    </row>
    <row r="1458" ht="12.75">
      <c r="A1458" s="83"/>
    </row>
    <row r="1459" ht="12.75">
      <c r="A1459" s="83"/>
    </row>
    <row r="1460" ht="12.75">
      <c r="A1460" s="83"/>
    </row>
    <row r="1461" ht="12.75">
      <c r="A1461" s="83"/>
    </row>
    <row r="1462" ht="12.75">
      <c r="A1462" s="83"/>
    </row>
    <row r="1463" ht="12.75">
      <c r="A1463" s="83"/>
    </row>
    <row r="1464" ht="12.75">
      <c r="A1464" s="83"/>
    </row>
    <row r="1465" ht="12.75">
      <c r="A1465" s="83"/>
    </row>
    <row r="1466" ht="12.75">
      <c r="A1466" s="83"/>
    </row>
    <row r="1467" ht="12.75">
      <c r="A1467" s="83"/>
    </row>
    <row r="1468" ht="12.75">
      <c r="A1468" s="83"/>
    </row>
    <row r="1469" ht="12.75">
      <c r="A1469" s="83"/>
    </row>
    <row r="1470" ht="12.75">
      <c r="A1470" s="83"/>
    </row>
    <row r="1471" ht="12.75">
      <c r="A1471" s="83"/>
    </row>
    <row r="1472" ht="12.75">
      <c r="A1472" s="83"/>
    </row>
    <row r="1473" ht="12.75">
      <c r="A1473" s="83"/>
    </row>
    <row r="1474" ht="12.75">
      <c r="A1474" s="83"/>
    </row>
    <row r="1475" ht="12.75">
      <c r="A1475" s="83"/>
    </row>
    <row r="1476" ht="12.75">
      <c r="A1476" s="83"/>
    </row>
    <row r="1477" ht="12.75">
      <c r="A1477" s="83"/>
    </row>
    <row r="1478" ht="12.75">
      <c r="A1478" s="83"/>
    </row>
    <row r="1479" ht="12.75">
      <c r="A1479" s="83"/>
    </row>
    <row r="1480" ht="12.75">
      <c r="A1480" s="83"/>
    </row>
    <row r="1481" ht="12.75">
      <c r="A1481" s="83"/>
    </row>
    <row r="1482" ht="12.75">
      <c r="A1482" s="83"/>
    </row>
    <row r="1483" ht="12.75">
      <c r="A1483" s="83"/>
    </row>
    <row r="1484" ht="12.75">
      <c r="A1484" s="83"/>
    </row>
    <row r="1485" ht="12.75">
      <c r="A1485" s="83"/>
    </row>
    <row r="1486" ht="12.75">
      <c r="A1486" s="83"/>
    </row>
    <row r="1487" ht="12.75">
      <c r="A1487" s="83"/>
    </row>
    <row r="1488" ht="12.75">
      <c r="A1488" s="83"/>
    </row>
    <row r="1489" ht="12.75">
      <c r="A1489" s="83"/>
    </row>
    <row r="1490" ht="12.75">
      <c r="A1490" s="83"/>
    </row>
    <row r="1491" ht="12.75">
      <c r="A1491" s="83"/>
    </row>
    <row r="1492" ht="12.75">
      <c r="A1492" s="83"/>
    </row>
    <row r="1493" ht="12.75">
      <c r="A1493" s="83"/>
    </row>
    <row r="1494" ht="12.75">
      <c r="A1494" s="83"/>
    </row>
    <row r="1495" ht="12.75">
      <c r="A1495" s="83"/>
    </row>
    <row r="1496" ht="12.75">
      <c r="A1496" s="83"/>
    </row>
    <row r="1497" ht="12.75">
      <c r="A1497" s="83"/>
    </row>
    <row r="1498" ht="12.75">
      <c r="A1498" s="83"/>
    </row>
    <row r="1499" ht="12.75">
      <c r="A1499" s="83"/>
    </row>
    <row r="1500" ht="12.75">
      <c r="A1500" s="83"/>
    </row>
    <row r="1501" ht="12.75">
      <c r="A1501" s="83"/>
    </row>
    <row r="1502" ht="12.75">
      <c r="A1502" s="83"/>
    </row>
    <row r="1503" ht="12.75">
      <c r="A1503" s="83"/>
    </row>
    <row r="1504" ht="12.75">
      <c r="A1504" s="83"/>
    </row>
    <row r="1505" ht="12.75">
      <c r="A1505" s="83"/>
    </row>
    <row r="1506" ht="12.75">
      <c r="A1506" s="83"/>
    </row>
    <row r="1507" ht="12.75">
      <c r="A1507" s="83"/>
    </row>
    <row r="1508" ht="12.75">
      <c r="A1508" s="83"/>
    </row>
    <row r="1509" ht="12.75">
      <c r="A1509" s="83"/>
    </row>
    <row r="1510" ht="12.75">
      <c r="A1510" s="83"/>
    </row>
    <row r="1511" ht="12.75">
      <c r="A1511" s="83"/>
    </row>
    <row r="1512" ht="12.75">
      <c r="A1512" s="83"/>
    </row>
    <row r="1513" ht="12.75">
      <c r="A1513" s="83"/>
    </row>
    <row r="1514" ht="12.75">
      <c r="A1514" s="83"/>
    </row>
    <row r="1515" ht="12.75">
      <c r="A1515" s="83"/>
    </row>
    <row r="1516" ht="12.75">
      <c r="A1516" s="83"/>
    </row>
    <row r="1517" ht="12.75">
      <c r="A1517" s="83"/>
    </row>
    <row r="1518" ht="12.75">
      <c r="A1518" s="83"/>
    </row>
    <row r="1519" ht="12.75">
      <c r="A1519" s="83"/>
    </row>
    <row r="1520" ht="12.75">
      <c r="A1520" s="83"/>
    </row>
    <row r="1521" ht="12.75">
      <c r="A1521" s="83"/>
    </row>
    <row r="1522" ht="12.75">
      <c r="A1522" s="83"/>
    </row>
    <row r="1523" ht="12.75">
      <c r="A1523" s="83"/>
    </row>
    <row r="1524" ht="12.75">
      <c r="A1524" s="83"/>
    </row>
    <row r="1525" ht="12.75">
      <c r="A1525" s="83"/>
    </row>
    <row r="1526" ht="12.75">
      <c r="A1526" s="83"/>
    </row>
    <row r="1527" ht="12.75">
      <c r="A1527" s="83"/>
    </row>
    <row r="1528" ht="12.75">
      <c r="A1528" s="83"/>
    </row>
    <row r="1529" ht="12.75">
      <c r="A1529" s="83"/>
    </row>
    <row r="1530" ht="12.75">
      <c r="A1530" s="83"/>
    </row>
    <row r="1531" ht="12.75">
      <c r="A1531" s="83"/>
    </row>
    <row r="1532" ht="12.75">
      <c r="A1532" s="83"/>
    </row>
    <row r="1533" ht="12.75">
      <c r="A1533" s="83"/>
    </row>
    <row r="1534" ht="12.75">
      <c r="A1534" s="83"/>
    </row>
    <row r="1535" ht="12.75">
      <c r="A1535" s="83"/>
    </row>
    <row r="1536" ht="12.75">
      <c r="A1536" s="83"/>
    </row>
    <row r="1537" ht="12.75">
      <c r="A1537" s="83"/>
    </row>
    <row r="1538" ht="12.75">
      <c r="A1538" s="83"/>
    </row>
    <row r="1539" ht="12.75">
      <c r="A1539" s="83"/>
    </row>
    <row r="1540" ht="12.75">
      <c r="A1540" s="83"/>
    </row>
    <row r="1541" ht="12.75">
      <c r="A1541" s="83"/>
    </row>
    <row r="1542" ht="12.75">
      <c r="A1542" s="83"/>
    </row>
    <row r="1543" ht="12.75">
      <c r="A1543" s="83"/>
    </row>
    <row r="1544" ht="12.75">
      <c r="A1544" s="83"/>
    </row>
    <row r="1545" ht="12.75">
      <c r="A1545" s="83"/>
    </row>
    <row r="1546" ht="12.75">
      <c r="A1546" s="83"/>
    </row>
    <row r="1547" ht="12.75">
      <c r="A1547" s="83"/>
    </row>
    <row r="1548" ht="12.75">
      <c r="A1548" s="83"/>
    </row>
    <row r="1549" ht="12.75">
      <c r="A1549" s="83"/>
    </row>
    <row r="1550" ht="12.75">
      <c r="A1550" s="83"/>
    </row>
    <row r="1551" ht="12.75">
      <c r="A1551" s="83"/>
    </row>
    <row r="1552" ht="12.75">
      <c r="A1552" s="83"/>
    </row>
    <row r="1553" ht="12.75">
      <c r="A1553" s="83"/>
    </row>
    <row r="1554" ht="12.75">
      <c r="A1554" s="83"/>
    </row>
    <row r="1555" ht="12.75">
      <c r="A1555" s="83"/>
    </row>
    <row r="1556" ht="12.75">
      <c r="A1556" s="83"/>
    </row>
    <row r="1557" ht="12.75">
      <c r="A1557" s="83"/>
    </row>
    <row r="1558" ht="12.75">
      <c r="A1558" s="83"/>
    </row>
    <row r="1559" ht="12.75">
      <c r="A1559" s="83"/>
    </row>
    <row r="1560" ht="12.75">
      <c r="A1560" s="83"/>
    </row>
    <row r="1561" ht="12.75">
      <c r="A1561" s="83"/>
    </row>
    <row r="1562" ht="12.75">
      <c r="A1562" s="83"/>
    </row>
    <row r="1563" ht="12.75">
      <c r="A1563" s="83"/>
    </row>
    <row r="1564" ht="12.75">
      <c r="A1564" s="83"/>
    </row>
    <row r="1565" ht="12.75">
      <c r="A1565" s="83"/>
    </row>
    <row r="1566" ht="12.75">
      <c r="A1566" s="83"/>
    </row>
    <row r="1567" ht="12.75">
      <c r="A1567" s="83"/>
    </row>
    <row r="1568" ht="12.75">
      <c r="A1568" s="83"/>
    </row>
    <row r="1569" ht="12.75">
      <c r="A1569" s="83"/>
    </row>
    <row r="1570" ht="12.75">
      <c r="A1570" s="83"/>
    </row>
    <row r="1571" ht="12.75">
      <c r="A1571" s="83"/>
    </row>
    <row r="1572" ht="12.75">
      <c r="A1572" s="83"/>
    </row>
    <row r="1573" ht="12.75">
      <c r="A1573" s="83"/>
    </row>
    <row r="1574" ht="12.75">
      <c r="A1574" s="83"/>
    </row>
    <row r="1575" ht="12.75">
      <c r="A1575" s="83"/>
    </row>
    <row r="1576" ht="12.75">
      <c r="A1576" s="83"/>
    </row>
    <row r="1577" ht="12.75">
      <c r="A1577" s="83"/>
    </row>
    <row r="1578" ht="12.75">
      <c r="A1578" s="83"/>
    </row>
    <row r="1579" ht="12.75">
      <c r="A1579" s="83"/>
    </row>
    <row r="1580" ht="12.75">
      <c r="A1580" s="83"/>
    </row>
    <row r="1581" ht="12.75">
      <c r="A1581" s="83"/>
    </row>
    <row r="1582" ht="12.75">
      <c r="A1582" s="83"/>
    </row>
    <row r="1583" ht="12.75">
      <c r="A1583" s="83"/>
    </row>
    <row r="1584" ht="12.75">
      <c r="A1584" s="83"/>
    </row>
    <row r="1585" ht="12.75">
      <c r="A1585" s="83"/>
    </row>
    <row r="1586" ht="12.75">
      <c r="A1586" s="83"/>
    </row>
    <row r="1587" ht="12.75">
      <c r="A1587" s="83"/>
    </row>
    <row r="1588" ht="12.75">
      <c r="A1588" s="83"/>
    </row>
    <row r="1589" ht="12.75">
      <c r="A1589" s="83"/>
    </row>
    <row r="1590" ht="12.75">
      <c r="A1590" s="83"/>
    </row>
    <row r="1591" ht="12.75">
      <c r="A1591" s="83"/>
    </row>
    <row r="1592" ht="12.75">
      <c r="A1592" s="83"/>
    </row>
    <row r="1593" ht="12.75">
      <c r="A1593" s="83"/>
    </row>
    <row r="1594" ht="12.75">
      <c r="A1594" s="83"/>
    </row>
    <row r="1595" ht="12.75">
      <c r="A1595" s="83"/>
    </row>
    <row r="1596" ht="12.75">
      <c r="A1596" s="83"/>
    </row>
    <row r="1597" ht="12.75">
      <c r="A1597" s="83"/>
    </row>
    <row r="1598" ht="12.75">
      <c r="A1598" s="83"/>
    </row>
    <row r="1599" ht="12.75">
      <c r="A1599" s="83"/>
    </row>
    <row r="1600" ht="12.75">
      <c r="A1600" s="83"/>
    </row>
    <row r="1601" ht="12.75">
      <c r="A1601" s="83"/>
    </row>
    <row r="1602" ht="12.75">
      <c r="A1602" s="83"/>
    </row>
    <row r="1603" ht="12.75">
      <c r="A1603" s="83"/>
    </row>
    <row r="1604" ht="12.75">
      <c r="A1604" s="83"/>
    </row>
    <row r="1605" ht="12.75">
      <c r="A1605" s="83"/>
    </row>
    <row r="1606" ht="12.75">
      <c r="A1606" s="83"/>
    </row>
    <row r="1607" ht="12.75">
      <c r="A1607" s="83"/>
    </row>
    <row r="1608" ht="12.75">
      <c r="A1608" s="83"/>
    </row>
    <row r="1609" ht="12.75">
      <c r="A1609" s="83"/>
    </row>
    <row r="1610" ht="12.75">
      <c r="A1610" s="83"/>
    </row>
    <row r="1611" ht="12.75">
      <c r="A1611" s="83"/>
    </row>
    <row r="1612" ht="12.75">
      <c r="A1612" s="83"/>
    </row>
    <row r="1613" ht="12.75">
      <c r="A1613" s="83"/>
    </row>
    <row r="1614" ht="12.75">
      <c r="A1614" s="83"/>
    </row>
    <row r="1615" ht="12.75">
      <c r="A1615" s="83"/>
    </row>
    <row r="1616" ht="12.75">
      <c r="A1616" s="83"/>
    </row>
    <row r="1617" ht="12.75">
      <c r="A1617" s="83"/>
    </row>
    <row r="1618" ht="12.75">
      <c r="A1618" s="83"/>
    </row>
    <row r="1619" ht="12.75">
      <c r="A1619" s="83"/>
    </row>
  </sheetData>
  <sheetProtection/>
  <autoFilter ref="B15:P682"/>
  <mergeCells count="13">
    <mergeCell ref="F1:M1"/>
    <mergeCell ref="F2:M2"/>
    <mergeCell ref="F3:M3"/>
    <mergeCell ref="H4:M4"/>
    <mergeCell ref="H5:M5"/>
    <mergeCell ref="E7:M7"/>
    <mergeCell ref="B682:G682"/>
    <mergeCell ref="D8:M8"/>
    <mergeCell ref="E9:M9"/>
    <mergeCell ref="D10:M10"/>
    <mergeCell ref="I11:M11"/>
    <mergeCell ref="B12:J12"/>
    <mergeCell ref="B13:J1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finwork</cp:lastModifiedBy>
  <cp:lastPrinted>2019-11-12T05:17:30Z</cp:lastPrinted>
  <dcterms:created xsi:type="dcterms:W3CDTF">2008-09-23T08:43:48Z</dcterms:created>
  <dcterms:modified xsi:type="dcterms:W3CDTF">2020-03-16T13:08:32Z</dcterms:modified>
  <cp:category/>
  <cp:version/>
  <cp:contentType/>
  <cp:contentStatus/>
</cp:coreProperties>
</file>